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NOTAS 2027\"/>
    </mc:Choice>
  </mc:AlternateContent>
  <xr:revisionPtr revIDLastSave="0" documentId="13_ncr:1_{E816E9F9-259C-42C7-BBDF-49592571E70F}" xr6:coauthVersionLast="47" xr6:coauthVersionMax="47" xr10:uidLastSave="{00000000-0000-0000-0000-000000000000}"/>
  <bookViews>
    <workbookView xWindow="-120" yWindow="-120" windowWidth="20730" windowHeight="11040" firstSheet="2" activeTab="6" xr2:uid="{BF37B4F6-1786-4C58-92C4-B0786BCD6E45}"/>
  </bookViews>
  <sheets>
    <sheet name="ESPANOL" sheetId="19" r:id="rId1"/>
    <sheet name="INGLES" sheetId="26" r:id="rId2"/>
    <sheet name="MATEMATICA" sheetId="27" r:id="rId3"/>
    <sheet name="SOCIALES" sheetId="28" r:id="rId4"/>
    <sheet name="NATURALES" sheetId="29" r:id="rId5"/>
    <sheet name="EDU.ARTISTICA" sheetId="30" r:id="rId6"/>
    <sheet name="EDU.FISICA" sheetId="31" r:id="rId7"/>
    <sheet name="RELIGION" sheetId="32" r:id="rId8"/>
    <sheet name="PERIODOS C.F." sheetId="21" r:id="rId9"/>
    <sheet name="NOTAS" sheetId="24" r:id="rId10"/>
    <sheet name="ACTA" sheetId="33" r:id="rId11"/>
    <sheet name="PERIODOS" sheetId="34" r:id="rId1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H55" i="32" l="1"/>
  <c r="BG55" i="32"/>
  <c r="BF55" i="32"/>
  <c r="BE55" i="32"/>
  <c r="BI55" i="32" s="1"/>
  <c r="BH54" i="32"/>
  <c r="BG54" i="32"/>
  <c r="BF54" i="32"/>
  <c r="BE54" i="32"/>
  <c r="BI54" i="32" s="1"/>
  <c r="BH53" i="32"/>
  <c r="BG53" i="32"/>
  <c r="BF53" i="32"/>
  <c r="BE53" i="32"/>
  <c r="BI53" i="32" s="1"/>
  <c r="BH52" i="32"/>
  <c r="BG52" i="32"/>
  <c r="BF52" i="32"/>
  <c r="BE52" i="32"/>
  <c r="BI52" i="32" s="1"/>
  <c r="BH51" i="32"/>
  <c r="BG51" i="32"/>
  <c r="BF51" i="32"/>
  <c r="BE51" i="32"/>
  <c r="BI51" i="32" s="1"/>
  <c r="BH50" i="32"/>
  <c r="BG50" i="32"/>
  <c r="BF50" i="32"/>
  <c r="BE50" i="32"/>
  <c r="BI50" i="32" s="1"/>
  <c r="BH49" i="32"/>
  <c r="BG49" i="32"/>
  <c r="BF49" i="32"/>
  <c r="BE49" i="32"/>
  <c r="BI49" i="32" s="1"/>
  <c r="BH48" i="32"/>
  <c r="BG48" i="32"/>
  <c r="BF48" i="32"/>
  <c r="BE48" i="32"/>
  <c r="BI48" i="32" s="1"/>
  <c r="BH47" i="32"/>
  <c r="BG47" i="32"/>
  <c r="BF47" i="32"/>
  <c r="BE47" i="32"/>
  <c r="BI47" i="32" s="1"/>
  <c r="BH46" i="32"/>
  <c r="BG46" i="32"/>
  <c r="BF46" i="32"/>
  <c r="BE46" i="32"/>
  <c r="BI46" i="32" s="1"/>
  <c r="BH45" i="32"/>
  <c r="BG45" i="32"/>
  <c r="BF45" i="32"/>
  <c r="BE45" i="32"/>
  <c r="BI45" i="32" s="1"/>
  <c r="BH44" i="32"/>
  <c r="BG44" i="32"/>
  <c r="BF44" i="32"/>
  <c r="BE44" i="32"/>
  <c r="BI44" i="32" s="1"/>
  <c r="BH43" i="32"/>
  <c r="BG43" i="32"/>
  <c r="BF43" i="32"/>
  <c r="BE43" i="32"/>
  <c r="BH42" i="32"/>
  <c r="BG42" i="32"/>
  <c r="BF42" i="32"/>
  <c r="BE42" i="32"/>
  <c r="BH41" i="32"/>
  <c r="BG41" i="32"/>
  <c r="BF41" i="32"/>
  <c r="BE41" i="32"/>
  <c r="BI41" i="32" s="1"/>
  <c r="BH40" i="32"/>
  <c r="BG40" i="32"/>
  <c r="BF40" i="32"/>
  <c r="BE40" i="32"/>
  <c r="BH39" i="32"/>
  <c r="BG39" i="32"/>
  <c r="BF39" i="32"/>
  <c r="BE39" i="32"/>
  <c r="BH38" i="32"/>
  <c r="BG38" i="32"/>
  <c r="BF38" i="32"/>
  <c r="BE38" i="32"/>
  <c r="BH37" i="32"/>
  <c r="BG37" i="32"/>
  <c r="BF37" i="32"/>
  <c r="BE37" i="32"/>
  <c r="BH36" i="32"/>
  <c r="BG36" i="32"/>
  <c r="BF36" i="32"/>
  <c r="BE36" i="32"/>
  <c r="BH35" i="32"/>
  <c r="BG35" i="32"/>
  <c r="BF35" i="32"/>
  <c r="BE35" i="32"/>
  <c r="BH34" i="32"/>
  <c r="BG34" i="32"/>
  <c r="BF34" i="32"/>
  <c r="BE34" i="32"/>
  <c r="BH33" i="32"/>
  <c r="BG33" i="32"/>
  <c r="BF33" i="32"/>
  <c r="BE33" i="32"/>
  <c r="BH32" i="32"/>
  <c r="BG32" i="32"/>
  <c r="BF32" i="32"/>
  <c r="BE32" i="32"/>
  <c r="BH31" i="32"/>
  <c r="BG31" i="32"/>
  <c r="BF31" i="32"/>
  <c r="BE31" i="32"/>
  <c r="BH30" i="32"/>
  <c r="BG30" i="32"/>
  <c r="BF30" i="32"/>
  <c r="BE30" i="32"/>
  <c r="BH29" i="32"/>
  <c r="BG29" i="32"/>
  <c r="BF29" i="32"/>
  <c r="BE29" i="32"/>
  <c r="BH28" i="32"/>
  <c r="BG28" i="32"/>
  <c r="BF28" i="32"/>
  <c r="BE28" i="32"/>
  <c r="BH27" i="32"/>
  <c r="BG27" i="32"/>
  <c r="BF27" i="32"/>
  <c r="BE27" i="32"/>
  <c r="BH26" i="32"/>
  <c r="BG26" i="32"/>
  <c r="BF26" i="32"/>
  <c r="BE26" i="32"/>
  <c r="BH25" i="32"/>
  <c r="BG25" i="32"/>
  <c r="BF25" i="32"/>
  <c r="BE25" i="32"/>
  <c r="BH24" i="32"/>
  <c r="BG24" i="32"/>
  <c r="BF24" i="32"/>
  <c r="BE24" i="32"/>
  <c r="BH23" i="32"/>
  <c r="BG23" i="32"/>
  <c r="BF23" i="32"/>
  <c r="BE23" i="32"/>
  <c r="BH22" i="32"/>
  <c r="BG22" i="32"/>
  <c r="BF22" i="32"/>
  <c r="BE22" i="32"/>
  <c r="BH21" i="32"/>
  <c r="BG21" i="32"/>
  <c r="BF21" i="32"/>
  <c r="BE21" i="32"/>
  <c r="BH20" i="32"/>
  <c r="BG20" i="32"/>
  <c r="BF20" i="32"/>
  <c r="BE20" i="32"/>
  <c r="BH19" i="32"/>
  <c r="BG19" i="32"/>
  <c r="BF19" i="32"/>
  <c r="BE19" i="32"/>
  <c r="BH18" i="32"/>
  <c r="BG18" i="32"/>
  <c r="BF18" i="32"/>
  <c r="BE18" i="32"/>
  <c r="BH17" i="32"/>
  <c r="BG17" i="32"/>
  <c r="BF17" i="32"/>
  <c r="BE17" i="32"/>
  <c r="BH16" i="32"/>
  <c r="BG16" i="32"/>
  <c r="BF16" i="32"/>
  <c r="BE16" i="32"/>
  <c r="BH15" i="32"/>
  <c r="BG15" i="32"/>
  <c r="BF15" i="32"/>
  <c r="BE15" i="32"/>
  <c r="BH14" i="32"/>
  <c r="BG14" i="32"/>
  <c r="BF14" i="32"/>
  <c r="BE14" i="32"/>
  <c r="BH13" i="32"/>
  <c r="BG13" i="32"/>
  <c r="BF13" i="32"/>
  <c r="BE13" i="32"/>
  <c r="BH12" i="32"/>
  <c r="BG12" i="32"/>
  <c r="BF12" i="32"/>
  <c r="BE12" i="32"/>
  <c r="BH11" i="32"/>
  <c r="BG11" i="32"/>
  <c r="BF11" i="32"/>
  <c r="BE11" i="32"/>
  <c r="BH55" i="31"/>
  <c r="BG55" i="31"/>
  <c r="BF55" i="31"/>
  <c r="BE55" i="31"/>
  <c r="BI55" i="31" s="1"/>
  <c r="BH54" i="31"/>
  <c r="BG54" i="31"/>
  <c r="BF54" i="31"/>
  <c r="BE54" i="31"/>
  <c r="BI54" i="31" s="1"/>
  <c r="BH53" i="31"/>
  <c r="BG53" i="31"/>
  <c r="BF53" i="31"/>
  <c r="BE53" i="31"/>
  <c r="BI53" i="31" s="1"/>
  <c r="BH52" i="31"/>
  <c r="BG52" i="31"/>
  <c r="BF52" i="31"/>
  <c r="BE52" i="31"/>
  <c r="BI52" i="31" s="1"/>
  <c r="BH51" i="31"/>
  <c r="BG51" i="31"/>
  <c r="BF51" i="31"/>
  <c r="BE51" i="31"/>
  <c r="BI51" i="31" s="1"/>
  <c r="BH50" i="31"/>
  <c r="BG50" i="31"/>
  <c r="BF50" i="31"/>
  <c r="BE50" i="31"/>
  <c r="BI50" i="31" s="1"/>
  <c r="BH49" i="31"/>
  <c r="BG49" i="31"/>
  <c r="BF49" i="31"/>
  <c r="BE49" i="31"/>
  <c r="BI49" i="31" s="1"/>
  <c r="BH48" i="31"/>
  <c r="BG48" i="31"/>
  <c r="BF48" i="31"/>
  <c r="BE48" i="31"/>
  <c r="BI48" i="31" s="1"/>
  <c r="BH47" i="31"/>
  <c r="BG47" i="31"/>
  <c r="BF47" i="31"/>
  <c r="BE47" i="31"/>
  <c r="BI47" i="31" s="1"/>
  <c r="BH46" i="31"/>
  <c r="BG46" i="31"/>
  <c r="BF46" i="31"/>
  <c r="BE46" i="31"/>
  <c r="BI46" i="31" s="1"/>
  <c r="BH45" i="31"/>
  <c r="BG45" i="31"/>
  <c r="BF45" i="31"/>
  <c r="BE45" i="31"/>
  <c r="BI45" i="31" s="1"/>
  <c r="BH44" i="31"/>
  <c r="BG44" i="31"/>
  <c r="BF44" i="31"/>
  <c r="BE44" i="31"/>
  <c r="BI44" i="31" s="1"/>
  <c r="BH43" i="31"/>
  <c r="BG43" i="31"/>
  <c r="BF43" i="31"/>
  <c r="BE43" i="31"/>
  <c r="BI43" i="31" s="1"/>
  <c r="BH42" i="31"/>
  <c r="BG42" i="31"/>
  <c r="BF42" i="31"/>
  <c r="BE42" i="31"/>
  <c r="BI42" i="31" s="1"/>
  <c r="BH41" i="31"/>
  <c r="BG41" i="31"/>
  <c r="BF41" i="31"/>
  <c r="BE41" i="31"/>
  <c r="BI41" i="31" s="1"/>
  <c r="BH40" i="31"/>
  <c r="BG40" i="31"/>
  <c r="BF40" i="31"/>
  <c r="BE40" i="31"/>
  <c r="BI40" i="31" s="1"/>
  <c r="BH39" i="31"/>
  <c r="BG39" i="31"/>
  <c r="BF39" i="31"/>
  <c r="BE39" i="31"/>
  <c r="BI39" i="31" s="1"/>
  <c r="BH38" i="31"/>
  <c r="BG38" i="31"/>
  <c r="BF38" i="31"/>
  <c r="BE38" i="31"/>
  <c r="BI38" i="31" s="1"/>
  <c r="BH37" i="31"/>
  <c r="BG37" i="31"/>
  <c r="BF37" i="31"/>
  <c r="BE37" i="31"/>
  <c r="BI37" i="31" s="1"/>
  <c r="BH36" i="31"/>
  <c r="BG36" i="31"/>
  <c r="BF36" i="31"/>
  <c r="BE36" i="31"/>
  <c r="BI36" i="31" s="1"/>
  <c r="BH35" i="31"/>
  <c r="BG35" i="31"/>
  <c r="BF35" i="31"/>
  <c r="BE35" i="31"/>
  <c r="BI35" i="31" s="1"/>
  <c r="BH34" i="31"/>
  <c r="BG34" i="31"/>
  <c r="BF34" i="31"/>
  <c r="BE34" i="31"/>
  <c r="BI34" i="31" s="1"/>
  <c r="BH33" i="31"/>
  <c r="BG33" i="31"/>
  <c r="BF33" i="31"/>
  <c r="BE33" i="31"/>
  <c r="BI33" i="31" s="1"/>
  <c r="BH32" i="31"/>
  <c r="BG32" i="31"/>
  <c r="BF32" i="31"/>
  <c r="BE32" i="31"/>
  <c r="BI32" i="31" s="1"/>
  <c r="BH31" i="31"/>
  <c r="BG31" i="31"/>
  <c r="BF31" i="31"/>
  <c r="BE31" i="31"/>
  <c r="BI31" i="31" s="1"/>
  <c r="BH30" i="31"/>
  <c r="BG30" i="31"/>
  <c r="BF30" i="31"/>
  <c r="BE30" i="31"/>
  <c r="BI30" i="31" s="1"/>
  <c r="BH29" i="31"/>
  <c r="BG29" i="31"/>
  <c r="BF29" i="31"/>
  <c r="BE29" i="31"/>
  <c r="BI29" i="31" s="1"/>
  <c r="BH28" i="31"/>
  <c r="BG28" i="31"/>
  <c r="BF28" i="31"/>
  <c r="BE28" i="31"/>
  <c r="BI28" i="31" s="1"/>
  <c r="BH27" i="31"/>
  <c r="BG27" i="31"/>
  <c r="BF27" i="31"/>
  <c r="BE27" i="31"/>
  <c r="BI27" i="31" s="1"/>
  <c r="BH26" i="31"/>
  <c r="BG26" i="31"/>
  <c r="BF26" i="31"/>
  <c r="BE26" i="31"/>
  <c r="BI26" i="31" s="1"/>
  <c r="BH25" i="31"/>
  <c r="BG25" i="31"/>
  <c r="BF25" i="31"/>
  <c r="BE25" i="31"/>
  <c r="BI25" i="31" s="1"/>
  <c r="BH24" i="31"/>
  <c r="BG24" i="31"/>
  <c r="BF24" i="31"/>
  <c r="BE24" i="31"/>
  <c r="BI24" i="31" s="1"/>
  <c r="BH23" i="31"/>
  <c r="BG23" i="31"/>
  <c r="BF23" i="31"/>
  <c r="BE23" i="31"/>
  <c r="BI23" i="31" s="1"/>
  <c r="BH22" i="31"/>
  <c r="BG22" i="31"/>
  <c r="BF22" i="31"/>
  <c r="BE22" i="31"/>
  <c r="BI22" i="31" s="1"/>
  <c r="BH21" i="31"/>
  <c r="BG21" i="31"/>
  <c r="BF21" i="31"/>
  <c r="BE21" i="31"/>
  <c r="BI21" i="31" s="1"/>
  <c r="BH20" i="31"/>
  <c r="BG20" i="31"/>
  <c r="BF20" i="31"/>
  <c r="BE20" i="31"/>
  <c r="BI20" i="31" s="1"/>
  <c r="BH19" i="31"/>
  <c r="BG19" i="31"/>
  <c r="BF19" i="31"/>
  <c r="BE19" i="31"/>
  <c r="BI19" i="31" s="1"/>
  <c r="BH18" i="31"/>
  <c r="BG18" i="31"/>
  <c r="BF18" i="31"/>
  <c r="BE18" i="31"/>
  <c r="BI18" i="31" s="1"/>
  <c r="BH17" i="31"/>
  <c r="BG17" i="31"/>
  <c r="BF17" i="31"/>
  <c r="BE17" i="31"/>
  <c r="BI17" i="31" s="1"/>
  <c r="BH16" i="31"/>
  <c r="BG16" i="31"/>
  <c r="BF16" i="31"/>
  <c r="BE16" i="31"/>
  <c r="BI16" i="31" s="1"/>
  <c r="BH15" i="31"/>
  <c r="BG15" i="31"/>
  <c r="BF15" i="31"/>
  <c r="BE15" i="31"/>
  <c r="BI15" i="31" s="1"/>
  <c r="BH14" i="31"/>
  <c r="BG14" i="31"/>
  <c r="BF14" i="31"/>
  <c r="BE14" i="31"/>
  <c r="BI14" i="31" s="1"/>
  <c r="BH13" i="31"/>
  <c r="BG13" i="31"/>
  <c r="BF13" i="31"/>
  <c r="BE13" i="31"/>
  <c r="BI13" i="31" s="1"/>
  <c r="BH12" i="31"/>
  <c r="BG12" i="31"/>
  <c r="BF12" i="31"/>
  <c r="BE12" i="31"/>
  <c r="BI12" i="31" s="1"/>
  <c r="BH11" i="31"/>
  <c r="BG11" i="31"/>
  <c r="BF11" i="31"/>
  <c r="BE11" i="31"/>
  <c r="BI11" i="31" s="1"/>
  <c r="BH55" i="30"/>
  <c r="BG55" i="30"/>
  <c r="BF55" i="30"/>
  <c r="BE55" i="30"/>
  <c r="BI55" i="30" s="1"/>
  <c r="BH54" i="30"/>
  <c r="BG54" i="30"/>
  <c r="BF54" i="30"/>
  <c r="BE54" i="30"/>
  <c r="BI54" i="30" s="1"/>
  <c r="BH53" i="30"/>
  <c r="BG53" i="30"/>
  <c r="BF53" i="30"/>
  <c r="BE53" i="30"/>
  <c r="BI53" i="30" s="1"/>
  <c r="BH52" i="30"/>
  <c r="BG52" i="30"/>
  <c r="BF52" i="30"/>
  <c r="BE52" i="30"/>
  <c r="BI52" i="30" s="1"/>
  <c r="BH51" i="30"/>
  <c r="BG51" i="30"/>
  <c r="BF51" i="30"/>
  <c r="BE51" i="30"/>
  <c r="BI51" i="30" s="1"/>
  <c r="BH50" i="30"/>
  <c r="BG50" i="30"/>
  <c r="BF50" i="30"/>
  <c r="BE50" i="30"/>
  <c r="BI50" i="30" s="1"/>
  <c r="BH49" i="30"/>
  <c r="BG49" i="30"/>
  <c r="BF49" i="30"/>
  <c r="BE49" i="30"/>
  <c r="BI49" i="30" s="1"/>
  <c r="BH48" i="30"/>
  <c r="BG48" i="30"/>
  <c r="BF48" i="30"/>
  <c r="BE48" i="30"/>
  <c r="BI48" i="30" s="1"/>
  <c r="BH47" i="30"/>
  <c r="BG47" i="30"/>
  <c r="BF47" i="30"/>
  <c r="BE47" i="30"/>
  <c r="BI47" i="30" s="1"/>
  <c r="BH46" i="30"/>
  <c r="BG46" i="30"/>
  <c r="BF46" i="30"/>
  <c r="BE46" i="30"/>
  <c r="BI46" i="30" s="1"/>
  <c r="BH45" i="30"/>
  <c r="BG45" i="30"/>
  <c r="BF45" i="30"/>
  <c r="BE45" i="30"/>
  <c r="BI45" i="30" s="1"/>
  <c r="BH44" i="30"/>
  <c r="BG44" i="30"/>
  <c r="BF44" i="30"/>
  <c r="BE44" i="30"/>
  <c r="BI44" i="30" s="1"/>
  <c r="BH43" i="30"/>
  <c r="BG43" i="30"/>
  <c r="BF43" i="30"/>
  <c r="BE43" i="30"/>
  <c r="BI43" i="30" s="1"/>
  <c r="BH42" i="30"/>
  <c r="BG42" i="30"/>
  <c r="BF42" i="30"/>
  <c r="BE42" i="30"/>
  <c r="BI42" i="30" s="1"/>
  <c r="BH41" i="30"/>
  <c r="BG41" i="30"/>
  <c r="BF41" i="30"/>
  <c r="BE41" i="30"/>
  <c r="BI41" i="30" s="1"/>
  <c r="BH40" i="30"/>
  <c r="BG40" i="30"/>
  <c r="BF40" i="30"/>
  <c r="BE40" i="30"/>
  <c r="BI40" i="30" s="1"/>
  <c r="BH39" i="30"/>
  <c r="BG39" i="30"/>
  <c r="BF39" i="30"/>
  <c r="BE39" i="30"/>
  <c r="BI39" i="30" s="1"/>
  <c r="BH38" i="30"/>
  <c r="BG38" i="30"/>
  <c r="BF38" i="30"/>
  <c r="BE38" i="30"/>
  <c r="BI38" i="30" s="1"/>
  <c r="BH37" i="30"/>
  <c r="BG37" i="30"/>
  <c r="BF37" i="30"/>
  <c r="BE37" i="30"/>
  <c r="BI37" i="30" s="1"/>
  <c r="BH36" i="30"/>
  <c r="BG36" i="30"/>
  <c r="BF36" i="30"/>
  <c r="BE36" i="30"/>
  <c r="BI36" i="30" s="1"/>
  <c r="BH35" i="30"/>
  <c r="BG35" i="30"/>
  <c r="BF35" i="30"/>
  <c r="BE35" i="30"/>
  <c r="BI35" i="30" s="1"/>
  <c r="BH34" i="30"/>
  <c r="BG34" i="30"/>
  <c r="BF34" i="30"/>
  <c r="BE34" i="30"/>
  <c r="BI34" i="30" s="1"/>
  <c r="BH33" i="30"/>
  <c r="BG33" i="30"/>
  <c r="BF33" i="30"/>
  <c r="BE33" i="30"/>
  <c r="BI33" i="30" s="1"/>
  <c r="BH32" i="30"/>
  <c r="BG32" i="30"/>
  <c r="BF32" i="30"/>
  <c r="BE32" i="30"/>
  <c r="BI32" i="30" s="1"/>
  <c r="BH31" i="30"/>
  <c r="BG31" i="30"/>
  <c r="BF31" i="30"/>
  <c r="BE31" i="30"/>
  <c r="BI31" i="30" s="1"/>
  <c r="BH30" i="30"/>
  <c r="BG30" i="30"/>
  <c r="BF30" i="30"/>
  <c r="BE30" i="30"/>
  <c r="BI30" i="30" s="1"/>
  <c r="BH29" i="30"/>
  <c r="BG29" i="30"/>
  <c r="BF29" i="30"/>
  <c r="BE29" i="30"/>
  <c r="BI29" i="30" s="1"/>
  <c r="BH28" i="30"/>
  <c r="BG28" i="30"/>
  <c r="BF28" i="30"/>
  <c r="BE28" i="30"/>
  <c r="BI28" i="30" s="1"/>
  <c r="BH27" i="30"/>
  <c r="BG27" i="30"/>
  <c r="BF27" i="30"/>
  <c r="BE27" i="30"/>
  <c r="BI27" i="30" s="1"/>
  <c r="BH26" i="30"/>
  <c r="BG26" i="30"/>
  <c r="BF26" i="30"/>
  <c r="BE26" i="30"/>
  <c r="BI26" i="30" s="1"/>
  <c r="BH25" i="30"/>
  <c r="BG25" i="30"/>
  <c r="BF25" i="30"/>
  <c r="BE25" i="30"/>
  <c r="BI25" i="30" s="1"/>
  <c r="BH24" i="30"/>
  <c r="BG24" i="30"/>
  <c r="BF24" i="30"/>
  <c r="BE24" i="30"/>
  <c r="BI24" i="30" s="1"/>
  <c r="BH23" i="30"/>
  <c r="BG23" i="30"/>
  <c r="BF23" i="30"/>
  <c r="BE23" i="30"/>
  <c r="BI23" i="30" s="1"/>
  <c r="BH22" i="30"/>
  <c r="BG22" i="30"/>
  <c r="BF22" i="30"/>
  <c r="BE22" i="30"/>
  <c r="BI22" i="30" s="1"/>
  <c r="BH21" i="30"/>
  <c r="BG21" i="30"/>
  <c r="BF21" i="30"/>
  <c r="BE21" i="30"/>
  <c r="BI21" i="30" s="1"/>
  <c r="BH20" i="30"/>
  <c r="BG20" i="30"/>
  <c r="BF20" i="30"/>
  <c r="BE20" i="30"/>
  <c r="BI20" i="30" s="1"/>
  <c r="BH19" i="30"/>
  <c r="BG19" i="30"/>
  <c r="BF19" i="30"/>
  <c r="BE19" i="30"/>
  <c r="BI19" i="30" s="1"/>
  <c r="BH18" i="30"/>
  <c r="BG18" i="30"/>
  <c r="BF18" i="30"/>
  <c r="BE18" i="30"/>
  <c r="BI18" i="30" s="1"/>
  <c r="BH17" i="30"/>
  <c r="BG17" i="30"/>
  <c r="BF17" i="30"/>
  <c r="BE17" i="30"/>
  <c r="BI17" i="30" s="1"/>
  <c r="BH16" i="30"/>
  <c r="BG16" i="30"/>
  <c r="BF16" i="30"/>
  <c r="BE16" i="30"/>
  <c r="BI16" i="30" s="1"/>
  <c r="BH15" i="30"/>
  <c r="BG15" i="30"/>
  <c r="BF15" i="30"/>
  <c r="BE15" i="30"/>
  <c r="BI15" i="30" s="1"/>
  <c r="BI14" i="30"/>
  <c r="BH14" i="30"/>
  <c r="BG14" i="30"/>
  <c r="BF14" i="30"/>
  <c r="BE14" i="30"/>
  <c r="BH13" i="30"/>
  <c r="BG13" i="30"/>
  <c r="BF13" i="30"/>
  <c r="BE13" i="30"/>
  <c r="BI13" i="30" s="1"/>
  <c r="BH12" i="30"/>
  <c r="BG12" i="30"/>
  <c r="BF12" i="30"/>
  <c r="BE12" i="30"/>
  <c r="BI12" i="30" s="1"/>
  <c r="BH11" i="30"/>
  <c r="BG11" i="30"/>
  <c r="BF11" i="30"/>
  <c r="BE11" i="30"/>
  <c r="BI11" i="30" s="1"/>
  <c r="BH55" i="29"/>
  <c r="BG55" i="29"/>
  <c r="BF55" i="29"/>
  <c r="BE55" i="29"/>
  <c r="BI55" i="29" s="1"/>
  <c r="BH54" i="29"/>
  <c r="BG54" i="29"/>
  <c r="BF54" i="29"/>
  <c r="BE54" i="29"/>
  <c r="BI54" i="29" s="1"/>
  <c r="BH53" i="29"/>
  <c r="BG53" i="29"/>
  <c r="BF53" i="29"/>
  <c r="BE53" i="29"/>
  <c r="BI53" i="29" s="1"/>
  <c r="BH52" i="29"/>
  <c r="BG52" i="29"/>
  <c r="BF52" i="29"/>
  <c r="BE52" i="29"/>
  <c r="BI52" i="29" s="1"/>
  <c r="BH51" i="29"/>
  <c r="BG51" i="29"/>
  <c r="BF51" i="29"/>
  <c r="BE51" i="29"/>
  <c r="BI51" i="29" s="1"/>
  <c r="BH50" i="29"/>
  <c r="BG50" i="29"/>
  <c r="BF50" i="29"/>
  <c r="BE50" i="29"/>
  <c r="BI50" i="29" s="1"/>
  <c r="BH49" i="29"/>
  <c r="BG49" i="29"/>
  <c r="BF49" i="29"/>
  <c r="BE49" i="29"/>
  <c r="BI49" i="29" s="1"/>
  <c r="BH48" i="29"/>
  <c r="BG48" i="29"/>
  <c r="BF48" i="29"/>
  <c r="BE48" i="29"/>
  <c r="BI48" i="29" s="1"/>
  <c r="BH47" i="29"/>
  <c r="BG47" i="29"/>
  <c r="BF47" i="29"/>
  <c r="BE47" i="29"/>
  <c r="BI47" i="29" s="1"/>
  <c r="BH46" i="29"/>
  <c r="BG46" i="29"/>
  <c r="BF46" i="29"/>
  <c r="BE46" i="29"/>
  <c r="BI46" i="29" s="1"/>
  <c r="BH45" i="29"/>
  <c r="BG45" i="29"/>
  <c r="BF45" i="29"/>
  <c r="BE45" i="29"/>
  <c r="BI45" i="29" s="1"/>
  <c r="BH44" i="29"/>
  <c r="BG44" i="29"/>
  <c r="BF44" i="29"/>
  <c r="BE44" i="29"/>
  <c r="BI44" i="29" s="1"/>
  <c r="BH43" i="29"/>
  <c r="BG43" i="29"/>
  <c r="BF43" i="29"/>
  <c r="BE43" i="29"/>
  <c r="BI43" i="29" s="1"/>
  <c r="BH42" i="29"/>
  <c r="BG42" i="29"/>
  <c r="BF42" i="29"/>
  <c r="BE42" i="29"/>
  <c r="BI42" i="29" s="1"/>
  <c r="BH41" i="29"/>
  <c r="BG41" i="29"/>
  <c r="BF41" i="29"/>
  <c r="BE41" i="29"/>
  <c r="BI41" i="29" s="1"/>
  <c r="BH40" i="29"/>
  <c r="BG40" i="29"/>
  <c r="BF40" i="29"/>
  <c r="BE40" i="29"/>
  <c r="BI40" i="29" s="1"/>
  <c r="BH39" i="29"/>
  <c r="BG39" i="29"/>
  <c r="BF39" i="29"/>
  <c r="BE39" i="29"/>
  <c r="BI39" i="29" s="1"/>
  <c r="BH38" i="29"/>
  <c r="BG38" i="29"/>
  <c r="BF38" i="29"/>
  <c r="BE38" i="29"/>
  <c r="BI38" i="29" s="1"/>
  <c r="BH37" i="29"/>
  <c r="BG37" i="29"/>
  <c r="BF37" i="29"/>
  <c r="BE37" i="29"/>
  <c r="BI37" i="29" s="1"/>
  <c r="BH36" i="29"/>
  <c r="BG36" i="29"/>
  <c r="BF36" i="29"/>
  <c r="BE36" i="29"/>
  <c r="BI36" i="29" s="1"/>
  <c r="BH35" i="29"/>
  <c r="BG35" i="29"/>
  <c r="BF35" i="29"/>
  <c r="BE35" i="29"/>
  <c r="BI35" i="29" s="1"/>
  <c r="BH34" i="29"/>
  <c r="BG34" i="29"/>
  <c r="BF34" i="29"/>
  <c r="BE34" i="29"/>
  <c r="BI34" i="29" s="1"/>
  <c r="BH33" i="29"/>
  <c r="BG33" i="29"/>
  <c r="BF33" i="29"/>
  <c r="BE33" i="29"/>
  <c r="BI33" i="29" s="1"/>
  <c r="BH32" i="29"/>
  <c r="BG32" i="29"/>
  <c r="BF32" i="29"/>
  <c r="BE32" i="29"/>
  <c r="BI32" i="29" s="1"/>
  <c r="BH31" i="29"/>
  <c r="BG31" i="29"/>
  <c r="BF31" i="29"/>
  <c r="BE31" i="29"/>
  <c r="BI31" i="29" s="1"/>
  <c r="BH30" i="29"/>
  <c r="BG30" i="29"/>
  <c r="BF30" i="29"/>
  <c r="BE30" i="29"/>
  <c r="BI30" i="29" s="1"/>
  <c r="BH29" i="29"/>
  <c r="BG29" i="29"/>
  <c r="BF29" i="29"/>
  <c r="BE29" i="29"/>
  <c r="BI29" i="29" s="1"/>
  <c r="BH28" i="29"/>
  <c r="BG28" i="29"/>
  <c r="BF28" i="29"/>
  <c r="BE28" i="29"/>
  <c r="BI28" i="29" s="1"/>
  <c r="BH27" i="29"/>
  <c r="BG27" i="29"/>
  <c r="BF27" i="29"/>
  <c r="BE27" i="29"/>
  <c r="BI27" i="29" s="1"/>
  <c r="BH26" i="29"/>
  <c r="BG26" i="29"/>
  <c r="BF26" i="29"/>
  <c r="BE26" i="29"/>
  <c r="BI26" i="29" s="1"/>
  <c r="BH25" i="29"/>
  <c r="BG25" i="29"/>
  <c r="BF25" i="29"/>
  <c r="BE25" i="29"/>
  <c r="BI25" i="29" s="1"/>
  <c r="BH24" i="29"/>
  <c r="BG24" i="29"/>
  <c r="BF24" i="29"/>
  <c r="BE24" i="29"/>
  <c r="BI24" i="29" s="1"/>
  <c r="BH23" i="29"/>
  <c r="BG23" i="29"/>
  <c r="BF23" i="29"/>
  <c r="BE23" i="29"/>
  <c r="BI23" i="29" s="1"/>
  <c r="BH22" i="29"/>
  <c r="BG22" i="29"/>
  <c r="BF22" i="29"/>
  <c r="BE22" i="29"/>
  <c r="BI22" i="29" s="1"/>
  <c r="BH21" i="29"/>
  <c r="BG21" i="29"/>
  <c r="BF21" i="29"/>
  <c r="BE21" i="29"/>
  <c r="BI21" i="29" s="1"/>
  <c r="BH20" i="29"/>
  <c r="BG20" i="29"/>
  <c r="BI20" i="29" s="1"/>
  <c r="BF20" i="29"/>
  <c r="BE20" i="29"/>
  <c r="BH19" i="29"/>
  <c r="BG19" i="29"/>
  <c r="BF19" i="29"/>
  <c r="BE19" i="29"/>
  <c r="BI19" i="29" s="1"/>
  <c r="BH18" i="29"/>
  <c r="BG18" i="29"/>
  <c r="BF18" i="29"/>
  <c r="BE18" i="29"/>
  <c r="BI18" i="29" s="1"/>
  <c r="BH17" i="29"/>
  <c r="BG17" i="29"/>
  <c r="BF17" i="29"/>
  <c r="BE17" i="29"/>
  <c r="BI17" i="29" s="1"/>
  <c r="BH16" i="29"/>
  <c r="BG16" i="29"/>
  <c r="BF16" i="29"/>
  <c r="BE16" i="29"/>
  <c r="BI16" i="29" s="1"/>
  <c r="BH15" i="29"/>
  <c r="BG15" i="29"/>
  <c r="BF15" i="29"/>
  <c r="BE15" i="29"/>
  <c r="BI15" i="29" s="1"/>
  <c r="BH14" i="29"/>
  <c r="BG14" i="29"/>
  <c r="BF14" i="29"/>
  <c r="BE14" i="29"/>
  <c r="BI14" i="29" s="1"/>
  <c r="BH13" i="29"/>
  <c r="BG13" i="29"/>
  <c r="BF13" i="29"/>
  <c r="BE13" i="29"/>
  <c r="BI13" i="29" s="1"/>
  <c r="BH12" i="29"/>
  <c r="BG12" i="29"/>
  <c r="BF12" i="29"/>
  <c r="BE12" i="29"/>
  <c r="BI12" i="29" s="1"/>
  <c r="BH11" i="29"/>
  <c r="BG11" i="29"/>
  <c r="BF11" i="29"/>
  <c r="BE11" i="29"/>
  <c r="BI11" i="29" s="1"/>
  <c r="BH55" i="28"/>
  <c r="BG55" i="28"/>
  <c r="BF55" i="28"/>
  <c r="BE55" i="28"/>
  <c r="BI55" i="28" s="1"/>
  <c r="BH54" i="28"/>
  <c r="BG54" i="28"/>
  <c r="BF54" i="28"/>
  <c r="BE54" i="28"/>
  <c r="BI54" i="28" s="1"/>
  <c r="BH53" i="28"/>
  <c r="BG53" i="28"/>
  <c r="BF53" i="28"/>
  <c r="BE53" i="28"/>
  <c r="BI53" i="28" s="1"/>
  <c r="BH52" i="28"/>
  <c r="BG52" i="28"/>
  <c r="BF52" i="28"/>
  <c r="BE52" i="28"/>
  <c r="BI52" i="28" s="1"/>
  <c r="BH51" i="28"/>
  <c r="BG51" i="28"/>
  <c r="BF51" i="28"/>
  <c r="BE51" i="28"/>
  <c r="BI51" i="28" s="1"/>
  <c r="BH50" i="28"/>
  <c r="BG50" i="28"/>
  <c r="BF50" i="28"/>
  <c r="BE50" i="28"/>
  <c r="BI50" i="28" s="1"/>
  <c r="BH49" i="28"/>
  <c r="BG49" i="28"/>
  <c r="BF49" i="28"/>
  <c r="BE49" i="28"/>
  <c r="BI49" i="28" s="1"/>
  <c r="BH48" i="28"/>
  <c r="BG48" i="28"/>
  <c r="BF48" i="28"/>
  <c r="BE48" i="28"/>
  <c r="BI48" i="28" s="1"/>
  <c r="BH47" i="28"/>
  <c r="BG47" i="28"/>
  <c r="BF47" i="28"/>
  <c r="BE47" i="28"/>
  <c r="BI47" i="28" s="1"/>
  <c r="BH46" i="28"/>
  <c r="BG46" i="28"/>
  <c r="BF46" i="28"/>
  <c r="BE46" i="28"/>
  <c r="BI46" i="28" s="1"/>
  <c r="BH45" i="28"/>
  <c r="BG45" i="28"/>
  <c r="BF45" i="28"/>
  <c r="BE45" i="28"/>
  <c r="BI45" i="28" s="1"/>
  <c r="BH44" i="28"/>
  <c r="BG44" i="28"/>
  <c r="BF44" i="28"/>
  <c r="BE44" i="28"/>
  <c r="BI44" i="28" s="1"/>
  <c r="BH43" i="28"/>
  <c r="BG43" i="28"/>
  <c r="BF43" i="28"/>
  <c r="BE43" i="28"/>
  <c r="BI43" i="28" s="1"/>
  <c r="BH42" i="28"/>
  <c r="BG42" i="28"/>
  <c r="BF42" i="28"/>
  <c r="BE42" i="28"/>
  <c r="BI42" i="28" s="1"/>
  <c r="BH41" i="28"/>
  <c r="BG41" i="28"/>
  <c r="BF41" i="28"/>
  <c r="BE41" i="28"/>
  <c r="BI41" i="28" s="1"/>
  <c r="BH40" i="28"/>
  <c r="BG40" i="28"/>
  <c r="BF40" i="28"/>
  <c r="BE40" i="28"/>
  <c r="BI40" i="28" s="1"/>
  <c r="BH39" i="28"/>
  <c r="BG39" i="28"/>
  <c r="BF39" i="28"/>
  <c r="BE39" i="28"/>
  <c r="BI39" i="28" s="1"/>
  <c r="BH38" i="28"/>
  <c r="BG38" i="28"/>
  <c r="BF38" i="28"/>
  <c r="BE38" i="28"/>
  <c r="BI38" i="28" s="1"/>
  <c r="BH37" i="28"/>
  <c r="BG37" i="28"/>
  <c r="BF37" i="28"/>
  <c r="BE37" i="28"/>
  <c r="BI37" i="28" s="1"/>
  <c r="BH36" i="28"/>
  <c r="BG36" i="28"/>
  <c r="BF36" i="28"/>
  <c r="BE36" i="28"/>
  <c r="BI36" i="28" s="1"/>
  <c r="BH35" i="28"/>
  <c r="BG35" i="28"/>
  <c r="BF35" i="28"/>
  <c r="BE35" i="28"/>
  <c r="BI35" i="28" s="1"/>
  <c r="BH34" i="28"/>
  <c r="BG34" i="28"/>
  <c r="BF34" i="28"/>
  <c r="BE34" i="28"/>
  <c r="BI34" i="28" s="1"/>
  <c r="BH33" i="28"/>
  <c r="BG33" i="28"/>
  <c r="BF33" i="28"/>
  <c r="BE33" i="28"/>
  <c r="BI33" i="28" s="1"/>
  <c r="BH32" i="28"/>
  <c r="BG32" i="28"/>
  <c r="BF32" i="28"/>
  <c r="BE32" i="28"/>
  <c r="BI32" i="28" s="1"/>
  <c r="BH31" i="28"/>
  <c r="BG31" i="28"/>
  <c r="BF31" i="28"/>
  <c r="BE31" i="28"/>
  <c r="BI31" i="28" s="1"/>
  <c r="BH30" i="28"/>
  <c r="BG30" i="28"/>
  <c r="BF30" i="28"/>
  <c r="BE30" i="28"/>
  <c r="BI30" i="28" s="1"/>
  <c r="BH29" i="28"/>
  <c r="BG29" i="28"/>
  <c r="BF29" i="28"/>
  <c r="BE29" i="28"/>
  <c r="BI29" i="28" s="1"/>
  <c r="BH28" i="28"/>
  <c r="BG28" i="28"/>
  <c r="BF28" i="28"/>
  <c r="BE28" i="28"/>
  <c r="BI28" i="28" s="1"/>
  <c r="BH27" i="28"/>
  <c r="BG27" i="28"/>
  <c r="BF27" i="28"/>
  <c r="BE27" i="28"/>
  <c r="BI27" i="28" s="1"/>
  <c r="BH26" i="28"/>
  <c r="BG26" i="28"/>
  <c r="BF26" i="28"/>
  <c r="BI26" i="28" s="1"/>
  <c r="BE26" i="28"/>
  <c r="BH25" i="28"/>
  <c r="BG25" i="28"/>
  <c r="BF25" i="28"/>
  <c r="BE25" i="28"/>
  <c r="BI25" i="28" s="1"/>
  <c r="BH24" i="28"/>
  <c r="BG24" i="28"/>
  <c r="BF24" i="28"/>
  <c r="BE24" i="28"/>
  <c r="BI24" i="28" s="1"/>
  <c r="BH23" i="28"/>
  <c r="BG23" i="28"/>
  <c r="BF23" i="28"/>
  <c r="BE23" i="28"/>
  <c r="BI23" i="28" s="1"/>
  <c r="BH22" i="28"/>
  <c r="BG22" i="28"/>
  <c r="BF22" i="28"/>
  <c r="BE22" i="28"/>
  <c r="BI22" i="28" s="1"/>
  <c r="BH21" i="28"/>
  <c r="BG21" i="28"/>
  <c r="BF21" i="28"/>
  <c r="BE21" i="28"/>
  <c r="BI21" i="28" s="1"/>
  <c r="BH20" i="28"/>
  <c r="BG20" i="28"/>
  <c r="BF20" i="28"/>
  <c r="BE20" i="28"/>
  <c r="BI20" i="28" s="1"/>
  <c r="BH19" i="28"/>
  <c r="BG19" i="28"/>
  <c r="BF19" i="28"/>
  <c r="BE19" i="28"/>
  <c r="BI19" i="28" s="1"/>
  <c r="BH18" i="28"/>
  <c r="BG18" i="28"/>
  <c r="BF18" i="28"/>
  <c r="BE18" i="28"/>
  <c r="BI18" i="28" s="1"/>
  <c r="BH17" i="28"/>
  <c r="BG17" i="28"/>
  <c r="BF17" i="28"/>
  <c r="BE17" i="28"/>
  <c r="BI17" i="28" s="1"/>
  <c r="BH16" i="28"/>
  <c r="BG16" i="28"/>
  <c r="BF16" i="28"/>
  <c r="BE16" i="28"/>
  <c r="BI16" i="28" s="1"/>
  <c r="BH15" i="28"/>
  <c r="BG15" i="28"/>
  <c r="BF15" i="28"/>
  <c r="BE15" i="28"/>
  <c r="BI15" i="28" s="1"/>
  <c r="BH14" i="28"/>
  <c r="BG14" i="28"/>
  <c r="BF14" i="28"/>
  <c r="BE14" i="28"/>
  <c r="BI14" i="28" s="1"/>
  <c r="BH13" i="28"/>
  <c r="BG13" i="28"/>
  <c r="BF13" i="28"/>
  <c r="BE13" i="28"/>
  <c r="BI13" i="28" s="1"/>
  <c r="BH12" i="28"/>
  <c r="BG12" i="28"/>
  <c r="BF12" i="28"/>
  <c r="BE12" i="28"/>
  <c r="BI12" i="28" s="1"/>
  <c r="BH11" i="28"/>
  <c r="BG11" i="28"/>
  <c r="BF11" i="28"/>
  <c r="BE11" i="28"/>
  <c r="BI11" i="28" s="1"/>
  <c r="BH55" i="27"/>
  <c r="BG55" i="27"/>
  <c r="BF55" i="27"/>
  <c r="BE55" i="27"/>
  <c r="BI55" i="27" s="1"/>
  <c r="BH54" i="27"/>
  <c r="BG54" i="27"/>
  <c r="BF54" i="27"/>
  <c r="BE54" i="27"/>
  <c r="BI54" i="27" s="1"/>
  <c r="BH53" i="27"/>
  <c r="BG53" i="27"/>
  <c r="BF53" i="27"/>
  <c r="BE53" i="27"/>
  <c r="BI53" i="27" s="1"/>
  <c r="BH52" i="27"/>
  <c r="BG52" i="27"/>
  <c r="BF52" i="27"/>
  <c r="BE52" i="27"/>
  <c r="BI52" i="27" s="1"/>
  <c r="BH51" i="27"/>
  <c r="BG51" i="27"/>
  <c r="BF51" i="27"/>
  <c r="BE51" i="27"/>
  <c r="BI51" i="27" s="1"/>
  <c r="BH50" i="27"/>
  <c r="BG50" i="27"/>
  <c r="BF50" i="27"/>
  <c r="BE50" i="27"/>
  <c r="BI50" i="27" s="1"/>
  <c r="BH49" i="27"/>
  <c r="BG49" i="27"/>
  <c r="BF49" i="27"/>
  <c r="BE49" i="27"/>
  <c r="BI49" i="27" s="1"/>
  <c r="BH48" i="27"/>
  <c r="BG48" i="27"/>
  <c r="BF48" i="27"/>
  <c r="BE48" i="27"/>
  <c r="BI48" i="27" s="1"/>
  <c r="BH47" i="27"/>
  <c r="BG47" i="27"/>
  <c r="BF47" i="27"/>
  <c r="BE47" i="27"/>
  <c r="BI47" i="27" s="1"/>
  <c r="BH46" i="27"/>
  <c r="BG46" i="27"/>
  <c r="BF46" i="27"/>
  <c r="BE46" i="27"/>
  <c r="BI46" i="27" s="1"/>
  <c r="BH45" i="27"/>
  <c r="BG45" i="27"/>
  <c r="BF45" i="27"/>
  <c r="BE45" i="27"/>
  <c r="BI45" i="27" s="1"/>
  <c r="BH44" i="27"/>
  <c r="BG44" i="27"/>
  <c r="BF44" i="27"/>
  <c r="BE44" i="27"/>
  <c r="BI44" i="27" s="1"/>
  <c r="BH43" i="27"/>
  <c r="BG43" i="27"/>
  <c r="BF43" i="27"/>
  <c r="BE43" i="27"/>
  <c r="BI43" i="27" s="1"/>
  <c r="BH42" i="27"/>
  <c r="BG42" i="27"/>
  <c r="BF42" i="27"/>
  <c r="BE42" i="27"/>
  <c r="BI42" i="27" s="1"/>
  <c r="BH41" i="27"/>
  <c r="BG41" i="27"/>
  <c r="BF41" i="27"/>
  <c r="BE41" i="27"/>
  <c r="BI41" i="27" s="1"/>
  <c r="BH40" i="27"/>
  <c r="BG40" i="27"/>
  <c r="BF40" i="27"/>
  <c r="BE40" i="27"/>
  <c r="BI40" i="27" s="1"/>
  <c r="BH39" i="27"/>
  <c r="BG39" i="27"/>
  <c r="BF39" i="27"/>
  <c r="BE39" i="27"/>
  <c r="BI39" i="27" s="1"/>
  <c r="BH38" i="27"/>
  <c r="BG38" i="27"/>
  <c r="BF38" i="27"/>
  <c r="BE38" i="27"/>
  <c r="BI38" i="27" s="1"/>
  <c r="BH37" i="27"/>
  <c r="BG37" i="27"/>
  <c r="BF37" i="27"/>
  <c r="BE37" i="27"/>
  <c r="BI37" i="27" s="1"/>
  <c r="BH36" i="27"/>
  <c r="BG36" i="27"/>
  <c r="BF36" i="27"/>
  <c r="BE36" i="27"/>
  <c r="BI36" i="27" s="1"/>
  <c r="BH35" i="27"/>
  <c r="BG35" i="27"/>
  <c r="BF35" i="27"/>
  <c r="BE35" i="27"/>
  <c r="BI35" i="27" s="1"/>
  <c r="BH34" i="27"/>
  <c r="BG34" i="27"/>
  <c r="BF34" i="27"/>
  <c r="BE34" i="27"/>
  <c r="BI34" i="27" s="1"/>
  <c r="BH33" i="27"/>
  <c r="BG33" i="27"/>
  <c r="BF33" i="27"/>
  <c r="BE33" i="27"/>
  <c r="BI33" i="27" s="1"/>
  <c r="BH32" i="27"/>
  <c r="BG32" i="27"/>
  <c r="BF32" i="27"/>
  <c r="BE32" i="27"/>
  <c r="BI32" i="27" s="1"/>
  <c r="BI31" i="27"/>
  <c r="BH31" i="27"/>
  <c r="BG31" i="27"/>
  <c r="BF31" i="27"/>
  <c r="BE31" i="27"/>
  <c r="BH30" i="27"/>
  <c r="BG30" i="27"/>
  <c r="BF30" i="27"/>
  <c r="BE30" i="27"/>
  <c r="BI30" i="27" s="1"/>
  <c r="BH29" i="27"/>
  <c r="BG29" i="27"/>
  <c r="BF29" i="27"/>
  <c r="BE29" i="27"/>
  <c r="BI29" i="27" s="1"/>
  <c r="BH28" i="27"/>
  <c r="BG28" i="27"/>
  <c r="BF28" i="27"/>
  <c r="BE28" i="27"/>
  <c r="BI28" i="27" s="1"/>
  <c r="BH27" i="27"/>
  <c r="BG27" i="27"/>
  <c r="BF27" i="27"/>
  <c r="BE27" i="27"/>
  <c r="BI27" i="27" s="1"/>
  <c r="BH26" i="27"/>
  <c r="BG26" i="27"/>
  <c r="BF26" i="27"/>
  <c r="BE26" i="27"/>
  <c r="BI26" i="27" s="1"/>
  <c r="BH25" i="27"/>
  <c r="BG25" i="27"/>
  <c r="BF25" i="27"/>
  <c r="BE25" i="27"/>
  <c r="BI25" i="27" s="1"/>
  <c r="BH24" i="27"/>
  <c r="BG24" i="27"/>
  <c r="BF24" i="27"/>
  <c r="BE24" i="27"/>
  <c r="BI24" i="27" s="1"/>
  <c r="BH23" i="27"/>
  <c r="BG23" i="27"/>
  <c r="BF23" i="27"/>
  <c r="BE23" i="27"/>
  <c r="BI23" i="27" s="1"/>
  <c r="BH22" i="27"/>
  <c r="BG22" i="27"/>
  <c r="BF22" i="27"/>
  <c r="BE22" i="27"/>
  <c r="BI22" i="27" s="1"/>
  <c r="BH21" i="27"/>
  <c r="BG21" i="27"/>
  <c r="BF21" i="27"/>
  <c r="BE21" i="27"/>
  <c r="BI21" i="27" s="1"/>
  <c r="BH20" i="27"/>
  <c r="BG20" i="27"/>
  <c r="BF20" i="27"/>
  <c r="BE20" i="27"/>
  <c r="BI20" i="27" s="1"/>
  <c r="BH19" i="27"/>
  <c r="BG19" i="27"/>
  <c r="BF19" i="27"/>
  <c r="BE19" i="27"/>
  <c r="BI19" i="27" s="1"/>
  <c r="BH18" i="27"/>
  <c r="BG18" i="27"/>
  <c r="BF18" i="27"/>
  <c r="BE18" i="27"/>
  <c r="BI18" i="27" s="1"/>
  <c r="BH17" i="27"/>
  <c r="BG17" i="27"/>
  <c r="BF17" i="27"/>
  <c r="BE17" i="27"/>
  <c r="BI17" i="27" s="1"/>
  <c r="BH16" i="27"/>
  <c r="BG16" i="27"/>
  <c r="BF16" i="27"/>
  <c r="BE16" i="27"/>
  <c r="BI16" i="27" s="1"/>
  <c r="BH15" i="27"/>
  <c r="BG15" i="27"/>
  <c r="BF15" i="27"/>
  <c r="BE15" i="27"/>
  <c r="BI15" i="27" s="1"/>
  <c r="BH14" i="27"/>
  <c r="BG14" i="27"/>
  <c r="BF14" i="27"/>
  <c r="BE14" i="27"/>
  <c r="BI14" i="27" s="1"/>
  <c r="BH13" i="27"/>
  <c r="BG13" i="27"/>
  <c r="BF13" i="27"/>
  <c r="BE13" i="27"/>
  <c r="BI13" i="27" s="1"/>
  <c r="BH12" i="27"/>
  <c r="BG12" i="27"/>
  <c r="BF12" i="27"/>
  <c r="BE12" i="27"/>
  <c r="BI12" i="27" s="1"/>
  <c r="BH11" i="27"/>
  <c r="BG11" i="27"/>
  <c r="BF11" i="27"/>
  <c r="BE11" i="27"/>
  <c r="BI11" i="27" s="1"/>
  <c r="BH55" i="26"/>
  <c r="BG55" i="26"/>
  <c r="BF55" i="26"/>
  <c r="BE55" i="26"/>
  <c r="BI55" i="26" s="1"/>
  <c r="BH54" i="26"/>
  <c r="BG54" i="26"/>
  <c r="BF54" i="26"/>
  <c r="BE54" i="26"/>
  <c r="BI54" i="26" s="1"/>
  <c r="BH53" i="26"/>
  <c r="BG53" i="26"/>
  <c r="BF53" i="26"/>
  <c r="BE53" i="26"/>
  <c r="BI53" i="26" s="1"/>
  <c r="BH52" i="26"/>
  <c r="BG52" i="26"/>
  <c r="BF52" i="26"/>
  <c r="BE52" i="26"/>
  <c r="BI52" i="26" s="1"/>
  <c r="BH51" i="26"/>
  <c r="BG51" i="26"/>
  <c r="BF51" i="26"/>
  <c r="BE51" i="26"/>
  <c r="BI51" i="26" s="1"/>
  <c r="BH50" i="26"/>
  <c r="BG50" i="26"/>
  <c r="BF50" i="26"/>
  <c r="BE50" i="26"/>
  <c r="BI50" i="26" s="1"/>
  <c r="BH49" i="26"/>
  <c r="BG49" i="26"/>
  <c r="BF49" i="26"/>
  <c r="BE49" i="26"/>
  <c r="BI49" i="26" s="1"/>
  <c r="BH48" i="26"/>
  <c r="BG48" i="26"/>
  <c r="BF48" i="26"/>
  <c r="BE48" i="26"/>
  <c r="BI48" i="26" s="1"/>
  <c r="BH47" i="26"/>
  <c r="BG47" i="26"/>
  <c r="BF47" i="26"/>
  <c r="BE47" i="26"/>
  <c r="BI47" i="26" s="1"/>
  <c r="BH46" i="26"/>
  <c r="BG46" i="26"/>
  <c r="BF46" i="26"/>
  <c r="BE46" i="26"/>
  <c r="BI46" i="26" s="1"/>
  <c r="BH45" i="26"/>
  <c r="BG45" i="26"/>
  <c r="BF45" i="26"/>
  <c r="BE45" i="26"/>
  <c r="BI45" i="26" s="1"/>
  <c r="BH44" i="26"/>
  <c r="BG44" i="26"/>
  <c r="BF44" i="26"/>
  <c r="BE44" i="26"/>
  <c r="BI44" i="26" s="1"/>
  <c r="BH43" i="26"/>
  <c r="BG43" i="26"/>
  <c r="BF43" i="26"/>
  <c r="BE43" i="26"/>
  <c r="BI43" i="26" s="1"/>
  <c r="BH42" i="26"/>
  <c r="BG42" i="26"/>
  <c r="BF42" i="26"/>
  <c r="BE42" i="26"/>
  <c r="BI42" i="26" s="1"/>
  <c r="BH41" i="26"/>
  <c r="BG41" i="26"/>
  <c r="BF41" i="26"/>
  <c r="BE41" i="26"/>
  <c r="BI41" i="26" s="1"/>
  <c r="BH40" i="26"/>
  <c r="BG40" i="26"/>
  <c r="BF40" i="26"/>
  <c r="BE40" i="26"/>
  <c r="BI40" i="26" s="1"/>
  <c r="BH39" i="26"/>
  <c r="BG39" i="26"/>
  <c r="BF39" i="26"/>
  <c r="BE39" i="26"/>
  <c r="BI39" i="26" s="1"/>
  <c r="BH38" i="26"/>
  <c r="BG38" i="26"/>
  <c r="BF38" i="26"/>
  <c r="BE38" i="26"/>
  <c r="BI38" i="26" s="1"/>
  <c r="BH37" i="26"/>
  <c r="BG37" i="26"/>
  <c r="BF37" i="26"/>
  <c r="BE37" i="26"/>
  <c r="BI37" i="26" s="1"/>
  <c r="BH36" i="26"/>
  <c r="BG36" i="26"/>
  <c r="BF36" i="26"/>
  <c r="BE36" i="26"/>
  <c r="BI36" i="26" s="1"/>
  <c r="BH35" i="26"/>
  <c r="BG35" i="26"/>
  <c r="BF35" i="26"/>
  <c r="BE35" i="26"/>
  <c r="BI35" i="26" s="1"/>
  <c r="BH34" i="26"/>
  <c r="BG34" i="26"/>
  <c r="BF34" i="26"/>
  <c r="BE34" i="26"/>
  <c r="BI34" i="26" s="1"/>
  <c r="BH33" i="26"/>
  <c r="BG33" i="26"/>
  <c r="BF33" i="26"/>
  <c r="BE33" i="26"/>
  <c r="BI33" i="26" s="1"/>
  <c r="BH32" i="26"/>
  <c r="BG32" i="26"/>
  <c r="BF32" i="26"/>
  <c r="BE32" i="26"/>
  <c r="BI32" i="26" s="1"/>
  <c r="BH31" i="26"/>
  <c r="BG31" i="26"/>
  <c r="BF31" i="26"/>
  <c r="BE31" i="26"/>
  <c r="BI31" i="26" s="1"/>
  <c r="BH30" i="26"/>
  <c r="BG30" i="26"/>
  <c r="BF30" i="26"/>
  <c r="BE30" i="26"/>
  <c r="BI30" i="26" s="1"/>
  <c r="BH29" i="26"/>
  <c r="BG29" i="26"/>
  <c r="BF29" i="26"/>
  <c r="BE29" i="26"/>
  <c r="BI29" i="26" s="1"/>
  <c r="BH28" i="26"/>
  <c r="BG28" i="26"/>
  <c r="BF28" i="26"/>
  <c r="BE28" i="26"/>
  <c r="BI28" i="26" s="1"/>
  <c r="BH27" i="26"/>
  <c r="BG27" i="26"/>
  <c r="BF27" i="26"/>
  <c r="BE27" i="26"/>
  <c r="BI27" i="26" s="1"/>
  <c r="BH26" i="26"/>
  <c r="BG26" i="26"/>
  <c r="BF26" i="26"/>
  <c r="BE26" i="26"/>
  <c r="BI26" i="26" s="1"/>
  <c r="BH25" i="26"/>
  <c r="BG25" i="26"/>
  <c r="BF25" i="26"/>
  <c r="BE25" i="26"/>
  <c r="BI25" i="26" s="1"/>
  <c r="BH24" i="26"/>
  <c r="BG24" i="26"/>
  <c r="BF24" i="26"/>
  <c r="BE24" i="26"/>
  <c r="BI24" i="26" s="1"/>
  <c r="BH23" i="26"/>
  <c r="BG23" i="26"/>
  <c r="BF23" i="26"/>
  <c r="BE23" i="26"/>
  <c r="BI23" i="26" s="1"/>
  <c r="BH22" i="26"/>
  <c r="BG22" i="26"/>
  <c r="BF22" i="26"/>
  <c r="BE22" i="26"/>
  <c r="BI22" i="26" s="1"/>
  <c r="BH21" i="26"/>
  <c r="BG21" i="26"/>
  <c r="BF21" i="26"/>
  <c r="BE21" i="26"/>
  <c r="BI21" i="26" s="1"/>
  <c r="BH20" i="26"/>
  <c r="BG20" i="26"/>
  <c r="BF20" i="26"/>
  <c r="BE20" i="26"/>
  <c r="BI20" i="26" s="1"/>
  <c r="BH19" i="26"/>
  <c r="BG19" i="26"/>
  <c r="BF19" i="26"/>
  <c r="BE19" i="26"/>
  <c r="BI19" i="26" s="1"/>
  <c r="BH18" i="26"/>
  <c r="BI18" i="26" s="1"/>
  <c r="BG18" i="26"/>
  <c r="BF18" i="26"/>
  <c r="BE18" i="26"/>
  <c r="BH17" i="26"/>
  <c r="BG17" i="26"/>
  <c r="BF17" i="26"/>
  <c r="BE17" i="26"/>
  <c r="BI17" i="26" s="1"/>
  <c r="BH16" i="26"/>
  <c r="BG16" i="26"/>
  <c r="BF16" i="26"/>
  <c r="BE16" i="26"/>
  <c r="BI16" i="26" s="1"/>
  <c r="BH15" i="26"/>
  <c r="BG15" i="26"/>
  <c r="BF15" i="26"/>
  <c r="BE15" i="26"/>
  <c r="BI15" i="26" s="1"/>
  <c r="BH14" i="26"/>
  <c r="BG14" i="26"/>
  <c r="BF14" i="26"/>
  <c r="BE14" i="26"/>
  <c r="BI14" i="26" s="1"/>
  <c r="BH13" i="26"/>
  <c r="BG13" i="26"/>
  <c r="BF13" i="26"/>
  <c r="BE13" i="26"/>
  <c r="BI13" i="26" s="1"/>
  <c r="BH12" i="26"/>
  <c r="BG12" i="26"/>
  <c r="BF12" i="26"/>
  <c r="BE12" i="26"/>
  <c r="BI12" i="26" s="1"/>
  <c r="BH11" i="26"/>
  <c r="BG11" i="26"/>
  <c r="BF11" i="26"/>
  <c r="BE11" i="26"/>
  <c r="BI11" i="26" s="1"/>
  <c r="BH55" i="19"/>
  <c r="BG55" i="19"/>
  <c r="BF55" i="19"/>
  <c r="BE55" i="19"/>
  <c r="BI55" i="19" s="1"/>
  <c r="BH54" i="19"/>
  <c r="BG54" i="19"/>
  <c r="BF54" i="19"/>
  <c r="BE54" i="19"/>
  <c r="BI54" i="19" s="1"/>
  <c r="BH53" i="19"/>
  <c r="BG53" i="19"/>
  <c r="BF53" i="19"/>
  <c r="BE53" i="19"/>
  <c r="BI53" i="19" s="1"/>
  <c r="BH52" i="19"/>
  <c r="BG52" i="19"/>
  <c r="BF52" i="19"/>
  <c r="BE52" i="19"/>
  <c r="BI52" i="19" s="1"/>
  <c r="BH51" i="19"/>
  <c r="BG51" i="19"/>
  <c r="BF51" i="19"/>
  <c r="BE51" i="19"/>
  <c r="BI51" i="19" s="1"/>
  <c r="BH50" i="19"/>
  <c r="BG50" i="19"/>
  <c r="BF50" i="19"/>
  <c r="BE50" i="19"/>
  <c r="BI50" i="19" s="1"/>
  <c r="BH49" i="19"/>
  <c r="BG49" i="19"/>
  <c r="BF49" i="19"/>
  <c r="BE49" i="19"/>
  <c r="BI49" i="19" s="1"/>
  <c r="BH48" i="19"/>
  <c r="BG48" i="19"/>
  <c r="BF48" i="19"/>
  <c r="BE48" i="19"/>
  <c r="BI48" i="19" s="1"/>
  <c r="BH47" i="19"/>
  <c r="BG47" i="19"/>
  <c r="BF47" i="19"/>
  <c r="BE47" i="19"/>
  <c r="BI47" i="19" s="1"/>
  <c r="BH46" i="19"/>
  <c r="BG46" i="19"/>
  <c r="BF46" i="19"/>
  <c r="BE46" i="19"/>
  <c r="BI46" i="19" s="1"/>
  <c r="BH45" i="19"/>
  <c r="BG45" i="19"/>
  <c r="BF45" i="19"/>
  <c r="BE45" i="19"/>
  <c r="BI45" i="19" s="1"/>
  <c r="BH44" i="19"/>
  <c r="BG44" i="19"/>
  <c r="BF44" i="19"/>
  <c r="BE44" i="19"/>
  <c r="BI44" i="19" s="1"/>
  <c r="BH43" i="19"/>
  <c r="BG43" i="19"/>
  <c r="BF43" i="19"/>
  <c r="BE43" i="19"/>
  <c r="BI43" i="19" s="1"/>
  <c r="BH42" i="19"/>
  <c r="BG42" i="19"/>
  <c r="BF42" i="19"/>
  <c r="BE42" i="19"/>
  <c r="BI42" i="19" s="1"/>
  <c r="BH41" i="19"/>
  <c r="BG41" i="19"/>
  <c r="BF41" i="19"/>
  <c r="BE41" i="19"/>
  <c r="BI41" i="19" s="1"/>
  <c r="BH40" i="19"/>
  <c r="BG40" i="19"/>
  <c r="BF40" i="19"/>
  <c r="BE40" i="19"/>
  <c r="BI40" i="19" s="1"/>
  <c r="BH39" i="19"/>
  <c r="BG39" i="19"/>
  <c r="BF39" i="19"/>
  <c r="BE39" i="19"/>
  <c r="BI39" i="19" s="1"/>
  <c r="BH38" i="19"/>
  <c r="BG38" i="19"/>
  <c r="BF38" i="19"/>
  <c r="BE38" i="19"/>
  <c r="BI38" i="19" s="1"/>
  <c r="BH37" i="19"/>
  <c r="BG37" i="19"/>
  <c r="BF37" i="19"/>
  <c r="BE37" i="19"/>
  <c r="BI37" i="19" s="1"/>
  <c r="BH36" i="19"/>
  <c r="BG36" i="19"/>
  <c r="BF36" i="19"/>
  <c r="BE36" i="19"/>
  <c r="BI36" i="19" s="1"/>
  <c r="BH35" i="19"/>
  <c r="BG35" i="19"/>
  <c r="BF35" i="19"/>
  <c r="BE35" i="19"/>
  <c r="BI35" i="19" s="1"/>
  <c r="BH34" i="19"/>
  <c r="BG34" i="19"/>
  <c r="BF34" i="19"/>
  <c r="BE34" i="19"/>
  <c r="BI34" i="19" s="1"/>
  <c r="BH33" i="19"/>
  <c r="BG33" i="19"/>
  <c r="BF33" i="19"/>
  <c r="BE33" i="19"/>
  <c r="BI33" i="19" s="1"/>
  <c r="BH32" i="19"/>
  <c r="BG32" i="19"/>
  <c r="BF32" i="19"/>
  <c r="BE32" i="19"/>
  <c r="BI32" i="19" s="1"/>
  <c r="BH31" i="19"/>
  <c r="BG31" i="19"/>
  <c r="BF31" i="19"/>
  <c r="BE31" i="19"/>
  <c r="BI31" i="19" s="1"/>
  <c r="BH30" i="19"/>
  <c r="BG30" i="19"/>
  <c r="BF30" i="19"/>
  <c r="BE30" i="19"/>
  <c r="BI30" i="19" s="1"/>
  <c r="BH29" i="19"/>
  <c r="BG29" i="19"/>
  <c r="BF29" i="19"/>
  <c r="BE29" i="19"/>
  <c r="BI29" i="19" s="1"/>
  <c r="BH28" i="19"/>
  <c r="BG28" i="19"/>
  <c r="BF28" i="19"/>
  <c r="BE28" i="19"/>
  <c r="BI28" i="19" s="1"/>
  <c r="BH27" i="19"/>
  <c r="BG27" i="19"/>
  <c r="BF27" i="19"/>
  <c r="BE27" i="19"/>
  <c r="BI27" i="19" s="1"/>
  <c r="BH26" i="19"/>
  <c r="BG26" i="19"/>
  <c r="BF26" i="19"/>
  <c r="BE26" i="19"/>
  <c r="BI26" i="19" s="1"/>
  <c r="BH25" i="19"/>
  <c r="BG25" i="19"/>
  <c r="BF25" i="19"/>
  <c r="BE25" i="19"/>
  <c r="BI25" i="19" s="1"/>
  <c r="BH24" i="19"/>
  <c r="BG24" i="19"/>
  <c r="BF24" i="19"/>
  <c r="BE24" i="19"/>
  <c r="BI24" i="19" s="1"/>
  <c r="BH23" i="19"/>
  <c r="BG23" i="19"/>
  <c r="BF23" i="19"/>
  <c r="BE23" i="19"/>
  <c r="BI23" i="19" s="1"/>
  <c r="BH22" i="19"/>
  <c r="BG22" i="19"/>
  <c r="BF22" i="19"/>
  <c r="BE22" i="19"/>
  <c r="BI22" i="19" s="1"/>
  <c r="BH21" i="19"/>
  <c r="BG21" i="19"/>
  <c r="BF21" i="19"/>
  <c r="BE21" i="19"/>
  <c r="BI21" i="19" s="1"/>
  <c r="BH20" i="19"/>
  <c r="BG20" i="19"/>
  <c r="BF20" i="19"/>
  <c r="BE20" i="19"/>
  <c r="BI20" i="19" s="1"/>
  <c r="BH19" i="19"/>
  <c r="BG19" i="19"/>
  <c r="BF19" i="19"/>
  <c r="BE19" i="19"/>
  <c r="BI19" i="19" s="1"/>
  <c r="BH18" i="19"/>
  <c r="BG18" i="19"/>
  <c r="BF18" i="19"/>
  <c r="BE18" i="19"/>
  <c r="BI18" i="19" s="1"/>
  <c r="BH17" i="19"/>
  <c r="BG17" i="19"/>
  <c r="BF17" i="19"/>
  <c r="BE17" i="19"/>
  <c r="BI17" i="19" s="1"/>
  <c r="BH16" i="19"/>
  <c r="BG16" i="19"/>
  <c r="BF16" i="19"/>
  <c r="BE16" i="19"/>
  <c r="BI16" i="19" s="1"/>
  <c r="BH15" i="19"/>
  <c r="BG15" i="19"/>
  <c r="BF15" i="19"/>
  <c r="BE15" i="19"/>
  <c r="BI15" i="19" s="1"/>
  <c r="BH14" i="19"/>
  <c r="BG14" i="19"/>
  <c r="BF14" i="19"/>
  <c r="BE14" i="19"/>
  <c r="BI14" i="19" s="1"/>
  <c r="BH13" i="19"/>
  <c r="BG13" i="19"/>
  <c r="BF13" i="19"/>
  <c r="BE13" i="19"/>
  <c r="BI13" i="19" s="1"/>
  <c r="BH12" i="19"/>
  <c r="BG12" i="19"/>
  <c r="BF12" i="19"/>
  <c r="BE12" i="19"/>
  <c r="BI12" i="19" s="1"/>
  <c r="BH11" i="19"/>
  <c r="BG11" i="19"/>
  <c r="BF11" i="19"/>
  <c r="BE11" i="19"/>
  <c r="BI11" i="19" s="1"/>
  <c r="AN50" i="29"/>
  <c r="AM50" i="29"/>
  <c r="AL50" i="29"/>
  <c r="AK50" i="29"/>
  <c r="AN49" i="29"/>
  <c r="AM49" i="29"/>
  <c r="AL49" i="29"/>
  <c r="AK49" i="29"/>
  <c r="AN48" i="29"/>
  <c r="AM48" i="29"/>
  <c r="AL48" i="29"/>
  <c r="AK48" i="29"/>
  <c r="AN47" i="29"/>
  <c r="AM47" i="29"/>
  <c r="AL47" i="29"/>
  <c r="AK47" i="29"/>
  <c r="AN46" i="29"/>
  <c r="AM46" i="29"/>
  <c r="AL46" i="29"/>
  <c r="AK46" i="29"/>
  <c r="AK11" i="32"/>
  <c r="AL11" i="32"/>
  <c r="AM11" i="32"/>
  <c r="AN11" i="32"/>
  <c r="AT11" i="32"/>
  <c r="AU11" i="32"/>
  <c r="AV11" i="32" s="1"/>
  <c r="AX11" i="32"/>
  <c r="AY11" i="32"/>
  <c r="AK12" i="32"/>
  <c r="AL12" i="32"/>
  <c r="AM12" i="32"/>
  <c r="AN12" i="32"/>
  <c r="AT12" i="32"/>
  <c r="AX12" i="32"/>
  <c r="AY12" i="32"/>
  <c r="AK13" i="32"/>
  <c r="AL13" i="32"/>
  <c r="AM13" i="32"/>
  <c r="AN13" i="32"/>
  <c r="AT13" i="32"/>
  <c r="AU13" i="32"/>
  <c r="AX13" i="32"/>
  <c r="AY13" i="32"/>
  <c r="AK14" i="32"/>
  <c r="AL14" i="32"/>
  <c r="AM14" i="32"/>
  <c r="AN14" i="32"/>
  <c r="AT14" i="32"/>
  <c r="AX14" i="32"/>
  <c r="AK15" i="32"/>
  <c r="AL15" i="32"/>
  <c r="AM15" i="32"/>
  <c r="AN15" i="32"/>
  <c r="AT15" i="32"/>
  <c r="AU15" i="32"/>
  <c r="AV15" i="32" s="1"/>
  <c r="AX15" i="32"/>
  <c r="AY15" i="32"/>
  <c r="AK16" i="32"/>
  <c r="AL16" i="32"/>
  <c r="AM16" i="32"/>
  <c r="AN16" i="32"/>
  <c r="AT16" i="32"/>
  <c r="AX16" i="32"/>
  <c r="AY16" i="32"/>
  <c r="AK17" i="32"/>
  <c r="AL17" i="32"/>
  <c r="AM17" i="32"/>
  <c r="AN17" i="32"/>
  <c r="AT17" i="32"/>
  <c r="AU17" i="32"/>
  <c r="AX17" i="32"/>
  <c r="AY17" i="32"/>
  <c r="AK18" i="32"/>
  <c r="AL18" i="32"/>
  <c r="AM18" i="32"/>
  <c r="AN18" i="32"/>
  <c r="AT18" i="32"/>
  <c r="AX18" i="32"/>
  <c r="AY18" i="32"/>
  <c r="AK19" i="32"/>
  <c r="AL19" i="32"/>
  <c r="AM19" i="32"/>
  <c r="AN19" i="32"/>
  <c r="AT19" i="32"/>
  <c r="AU19" i="32"/>
  <c r="AX19" i="32"/>
  <c r="AY19" i="32"/>
  <c r="AK20" i="32"/>
  <c r="AL20" i="32"/>
  <c r="AM20" i="32"/>
  <c r="AN20" i="32"/>
  <c r="AT20" i="32"/>
  <c r="AU20" i="32"/>
  <c r="AX20" i="32"/>
  <c r="AY20" i="32"/>
  <c r="AK21" i="32"/>
  <c r="AL21" i="32"/>
  <c r="AM21" i="32"/>
  <c r="AN21" i="32"/>
  <c r="AT21" i="32"/>
  <c r="AU21" i="32"/>
  <c r="AX21" i="32"/>
  <c r="AY21" i="32"/>
  <c r="AK22" i="32"/>
  <c r="AL22" i="32"/>
  <c r="AM22" i="32"/>
  <c r="AN22" i="32"/>
  <c r="AT22" i="32"/>
  <c r="AU22" i="32"/>
  <c r="AX22" i="32"/>
  <c r="AY22" i="32"/>
  <c r="AK23" i="32"/>
  <c r="AL23" i="32"/>
  <c r="AM23" i="32"/>
  <c r="AN23" i="32"/>
  <c r="AT23" i="32"/>
  <c r="AU23" i="32"/>
  <c r="AX23" i="32"/>
  <c r="AY23" i="32"/>
  <c r="AK24" i="32"/>
  <c r="AL24" i="32"/>
  <c r="AM24" i="32"/>
  <c r="AN24" i="32"/>
  <c r="AT24" i="32"/>
  <c r="AU24" i="32"/>
  <c r="AV24" i="32" s="1"/>
  <c r="AX24" i="32"/>
  <c r="AY24" i="32"/>
  <c r="AZ24" i="32"/>
  <c r="AK25" i="32"/>
  <c r="AL25" i="32"/>
  <c r="AM25" i="32"/>
  <c r="AN25" i="32"/>
  <c r="AT25" i="32"/>
  <c r="AX25" i="32"/>
  <c r="AY25" i="32"/>
  <c r="AK26" i="32"/>
  <c r="AO26" i="32" s="1"/>
  <c r="AR26" i="32" s="1"/>
  <c r="AL26" i="32"/>
  <c r="AM26" i="32"/>
  <c r="AN26" i="32"/>
  <c r="AT26" i="32"/>
  <c r="AU26" i="32"/>
  <c r="AX26" i="32"/>
  <c r="AY26" i="32"/>
  <c r="AK27" i="32"/>
  <c r="AL27" i="32"/>
  <c r="AM27" i="32"/>
  <c r="AN27" i="32"/>
  <c r="AT27" i="32"/>
  <c r="AU27" i="32"/>
  <c r="AV27" i="32" s="1"/>
  <c r="AX27" i="32"/>
  <c r="AY27" i="32"/>
  <c r="AK28" i="32"/>
  <c r="AL28" i="32"/>
  <c r="AM28" i="32"/>
  <c r="AN28" i="32"/>
  <c r="AT28" i="32"/>
  <c r="AU28" i="32"/>
  <c r="AX28" i="32"/>
  <c r="AY28" i="32"/>
  <c r="AZ28" i="32" s="1"/>
  <c r="AK29" i="32"/>
  <c r="AL29" i="32"/>
  <c r="AM29" i="32"/>
  <c r="AN29" i="32"/>
  <c r="AT29" i="32"/>
  <c r="AU29" i="32"/>
  <c r="AV29" i="32" s="1"/>
  <c r="AX29" i="32"/>
  <c r="AY29" i="32"/>
  <c r="AK30" i="32"/>
  <c r="AL30" i="32"/>
  <c r="AM30" i="32"/>
  <c r="AN30" i="32"/>
  <c r="AT30" i="32"/>
  <c r="AU30" i="32"/>
  <c r="AV30" i="32" s="1"/>
  <c r="AX30" i="32"/>
  <c r="AY30" i="32"/>
  <c r="AZ30" i="32" s="1"/>
  <c r="AK31" i="32"/>
  <c r="AL31" i="32"/>
  <c r="AM31" i="32"/>
  <c r="AN31" i="32"/>
  <c r="AT31" i="32"/>
  <c r="AU31" i="32"/>
  <c r="AX31" i="32"/>
  <c r="AY31" i="32"/>
  <c r="AK32" i="32"/>
  <c r="AL32" i="32"/>
  <c r="AM32" i="32"/>
  <c r="AN32" i="32"/>
  <c r="AT32" i="32"/>
  <c r="AU32" i="32"/>
  <c r="AV32" i="32" s="1"/>
  <c r="AX32" i="32"/>
  <c r="AY32" i="32"/>
  <c r="AZ32" i="32"/>
  <c r="AK33" i="32"/>
  <c r="AL33" i="32"/>
  <c r="AM33" i="32"/>
  <c r="AN33" i="32"/>
  <c r="AT33" i="32"/>
  <c r="AU33" i="32"/>
  <c r="AX33" i="32"/>
  <c r="AY33" i="32"/>
  <c r="AK34" i="32"/>
  <c r="AL34" i="32"/>
  <c r="AM34" i="32"/>
  <c r="AN34" i="32"/>
  <c r="AT34" i="32"/>
  <c r="AU34" i="32"/>
  <c r="AX34" i="32"/>
  <c r="AY34" i="32"/>
  <c r="AK35" i="32"/>
  <c r="AL35" i="32"/>
  <c r="AM35" i="32"/>
  <c r="AN35" i="32"/>
  <c r="AT35" i="32"/>
  <c r="AX35" i="32"/>
  <c r="AK36" i="32"/>
  <c r="AL36" i="32"/>
  <c r="AM36" i="32"/>
  <c r="AN36" i="32"/>
  <c r="AT36" i="32"/>
  <c r="AU36" i="32"/>
  <c r="AX36" i="32"/>
  <c r="AY36" i="32"/>
  <c r="AK37" i="32"/>
  <c r="AL37" i="32"/>
  <c r="AM37" i="32"/>
  <c r="AN37" i="32"/>
  <c r="AT37" i="32"/>
  <c r="AU37" i="32"/>
  <c r="AX37" i="32"/>
  <c r="AY37" i="32"/>
  <c r="AK38" i="32"/>
  <c r="AL38" i="32"/>
  <c r="AM38" i="32"/>
  <c r="AN38" i="32"/>
  <c r="AT38" i="32"/>
  <c r="AU38" i="32"/>
  <c r="AX38" i="32"/>
  <c r="AY38" i="32"/>
  <c r="AK39" i="32"/>
  <c r="AL39" i="32"/>
  <c r="AM39" i="32"/>
  <c r="AN39" i="32"/>
  <c r="AT39" i="32"/>
  <c r="AX39" i="32"/>
  <c r="AY39" i="32"/>
  <c r="AK40" i="32"/>
  <c r="AL40" i="32"/>
  <c r="AM40" i="32"/>
  <c r="AN40" i="32"/>
  <c r="AT40" i="32"/>
  <c r="AU40" i="32"/>
  <c r="AX40" i="32"/>
  <c r="AY40" i="32"/>
  <c r="AK41" i="32"/>
  <c r="AL41" i="32"/>
  <c r="AM41" i="32"/>
  <c r="AN41" i="32"/>
  <c r="AT41" i="32"/>
  <c r="AU41" i="32"/>
  <c r="AX41" i="32"/>
  <c r="AY41" i="32"/>
  <c r="AK42" i="32"/>
  <c r="AL42" i="32"/>
  <c r="AM42" i="32"/>
  <c r="AN42" i="32"/>
  <c r="AT42" i="32"/>
  <c r="AU42" i="32"/>
  <c r="AX42" i="32"/>
  <c r="AY42" i="32"/>
  <c r="AZ42" i="32" s="1"/>
  <c r="AK43" i="32"/>
  <c r="AL43" i="32"/>
  <c r="AM43" i="32"/>
  <c r="AN43" i="32"/>
  <c r="AT43" i="32"/>
  <c r="AU43" i="32"/>
  <c r="AX43" i="32"/>
  <c r="AY43" i="32"/>
  <c r="J36" i="21"/>
  <c r="J34" i="21"/>
  <c r="B36" i="21"/>
  <c r="B34" i="21"/>
  <c r="J11" i="21"/>
  <c r="J9" i="21"/>
  <c r="B11" i="21"/>
  <c r="B9" i="21"/>
  <c r="BI42" i="32" l="1"/>
  <c r="BI39" i="32"/>
  <c r="BI37" i="32"/>
  <c r="BI34" i="32"/>
  <c r="BI32" i="32"/>
  <c r="BI29" i="32"/>
  <c r="BI27" i="32"/>
  <c r="BI23" i="32"/>
  <c r="BI15" i="32"/>
  <c r="BI14" i="32"/>
  <c r="BI13" i="32"/>
  <c r="BI12" i="32"/>
  <c r="BI30" i="32"/>
  <c r="BI25" i="32"/>
  <c r="BI24" i="32"/>
  <c r="BI18" i="32"/>
  <c r="BI17" i="32"/>
  <c r="BI22" i="32"/>
  <c r="BI43" i="32"/>
  <c r="BI40" i="32"/>
  <c r="BI38" i="32"/>
  <c r="BI36" i="32"/>
  <c r="BI35" i="32"/>
  <c r="BI33" i="32"/>
  <c r="BI31" i="32"/>
  <c r="BI28" i="32"/>
  <c r="BI26" i="32"/>
  <c r="BI21" i="32"/>
  <c r="BI20" i="32"/>
  <c r="BI19" i="32"/>
  <c r="BI16" i="32"/>
  <c r="AV13" i="32"/>
  <c r="AZ13" i="32"/>
  <c r="BI11" i="32"/>
  <c r="AO29" i="32"/>
  <c r="AZ29" i="32"/>
  <c r="AO47" i="29"/>
  <c r="AO48" i="29"/>
  <c r="AO50" i="29"/>
  <c r="AO46" i="29"/>
  <c r="AO49" i="29"/>
  <c r="AZ34" i="32"/>
  <c r="AV34" i="32"/>
  <c r="AV37" i="32"/>
  <c r="AV33" i="32"/>
  <c r="AZ33" i="32"/>
  <c r="AZ36" i="32"/>
  <c r="AZ37" i="32"/>
  <c r="AV28" i="32"/>
  <c r="AO28" i="32"/>
  <c r="AR28" i="32" s="1"/>
  <c r="AO20" i="32"/>
  <c r="AV23" i="32"/>
  <c r="AO23" i="32"/>
  <c r="AV21" i="32"/>
  <c r="AV22" i="32"/>
  <c r="AO21" i="32"/>
  <c r="AZ21" i="32"/>
  <c r="AZ22" i="32"/>
  <c r="AZ15" i="32"/>
  <c r="AV20" i="32"/>
  <c r="AZ20" i="32"/>
  <c r="AO27" i="32"/>
  <c r="AZ23" i="32"/>
  <c r="AZ27" i="32"/>
  <c r="AZ38" i="32"/>
  <c r="AO14" i="32"/>
  <c r="AR14" i="32" s="1"/>
  <c r="AO18" i="32"/>
  <c r="AR18" i="32" s="1"/>
  <c r="AU18" i="32" s="1"/>
  <c r="AO22" i="32"/>
  <c r="AO12" i="32"/>
  <c r="AR12" i="32" s="1"/>
  <c r="AU12" i="32" s="1"/>
  <c r="BB12" i="32" s="1"/>
  <c r="AO13" i="32"/>
  <c r="AZ17" i="32"/>
  <c r="AZ11" i="32"/>
  <c r="AO17" i="32"/>
  <c r="AV17" i="32"/>
  <c r="AO11" i="32"/>
  <c r="AO33" i="32"/>
  <c r="AZ43" i="32"/>
  <c r="AV26" i="32"/>
  <c r="AZ26" i="32"/>
  <c r="BB26" i="32"/>
  <c r="BC26" i="32"/>
  <c r="AO32" i="32"/>
  <c r="AO34" i="32"/>
  <c r="AO15" i="32"/>
  <c r="AO19" i="32"/>
  <c r="AZ19" i="32"/>
  <c r="AO38" i="32"/>
  <c r="AO41" i="32"/>
  <c r="AV41" i="32"/>
  <c r="AO16" i="32"/>
  <c r="AR16" i="32" s="1"/>
  <c r="AU16" i="32" s="1"/>
  <c r="AV19" i="32"/>
  <c r="AV40" i="32"/>
  <c r="AO25" i="32"/>
  <c r="AR25" i="32" s="1"/>
  <c r="AU25" i="32" s="1"/>
  <c r="AO35" i="32"/>
  <c r="AR35" i="32" s="1"/>
  <c r="AU35" i="32" s="1"/>
  <c r="AV38" i="32"/>
  <c r="AO24" i="32"/>
  <c r="AO31" i="32"/>
  <c r="AV31" i="32"/>
  <c r="AZ31" i="32"/>
  <c r="AO40" i="32"/>
  <c r="AZ40" i="32"/>
  <c r="AO43" i="32"/>
  <c r="AV43" i="32"/>
  <c r="AV42" i="32"/>
  <c r="AO30" i="32"/>
  <c r="AO36" i="32"/>
  <c r="AV36" i="32"/>
  <c r="AO39" i="32"/>
  <c r="AR39" i="32" s="1"/>
  <c r="AU39" i="32" s="1"/>
  <c r="AO42" i="32"/>
  <c r="AZ41" i="32"/>
  <c r="AO37" i="32"/>
  <c r="BC29" i="32" l="1"/>
  <c r="BB29" i="32"/>
  <c r="AR29" i="32"/>
  <c r="AR20" i="32"/>
  <c r="BB20" i="32"/>
  <c r="BC20" i="32"/>
  <c r="AR23" i="32"/>
  <c r="BB23" i="32"/>
  <c r="BC23" i="32"/>
  <c r="BB28" i="32"/>
  <c r="BC28" i="32"/>
  <c r="BB21" i="32"/>
  <c r="BC21" i="32"/>
  <c r="AR21" i="32"/>
  <c r="BC27" i="32"/>
  <c r="BB27" i="32"/>
  <c r="AR27" i="32"/>
  <c r="BC13" i="32"/>
  <c r="BB13" i="32"/>
  <c r="AR13" i="32"/>
  <c r="BC17" i="32"/>
  <c r="AR17" i="32"/>
  <c r="BB17" i="32"/>
  <c r="BB11" i="32"/>
  <c r="AR11" i="32"/>
  <c r="BC11" i="32"/>
  <c r="AV12" i="32"/>
  <c r="BC12" i="32"/>
  <c r="AZ12" i="32"/>
  <c r="AU14" i="32"/>
  <c r="AV18" i="32"/>
  <c r="AZ18" i="32"/>
  <c r="BB18" i="32"/>
  <c r="BC18" i="32"/>
  <c r="AR22" i="32"/>
  <c r="BB22" i="32"/>
  <c r="AZ39" i="32"/>
  <c r="BC39" i="32"/>
  <c r="BC22" i="32"/>
  <c r="BC33" i="32"/>
  <c r="BB33" i="32"/>
  <c r="AR33" i="32"/>
  <c r="BB32" i="32"/>
  <c r="BC32" i="32"/>
  <c r="AR32" i="32"/>
  <c r="BC34" i="32"/>
  <c r="BB34" i="32"/>
  <c r="AR34" i="32"/>
  <c r="BC15" i="32"/>
  <c r="BB15" i="32"/>
  <c r="AR15" i="32"/>
  <c r="BC19" i="32"/>
  <c r="BB19" i="32"/>
  <c r="AR19" i="32"/>
  <c r="BB38" i="32"/>
  <c r="AR38" i="32"/>
  <c r="BC38" i="32"/>
  <c r="BC41" i="32"/>
  <c r="BB41" i="32"/>
  <c r="AR41" i="32"/>
  <c r="BB16" i="32"/>
  <c r="BC16" i="32"/>
  <c r="AZ16" i="32"/>
  <c r="AV16" i="32"/>
  <c r="BC25" i="32"/>
  <c r="BB25" i="32"/>
  <c r="AZ25" i="32"/>
  <c r="AV25" i="32"/>
  <c r="AV35" i="32"/>
  <c r="AY35" i="32" s="1"/>
  <c r="BC24" i="32"/>
  <c r="BB24" i="32"/>
  <c r="AR24" i="32"/>
  <c r="AR31" i="32"/>
  <c r="BC31" i="32"/>
  <c r="BB31" i="32"/>
  <c r="BC40" i="32"/>
  <c r="BB40" i="32"/>
  <c r="AR40" i="32"/>
  <c r="BC43" i="32"/>
  <c r="BB43" i="32"/>
  <c r="AR43" i="32"/>
  <c r="BC30" i="32"/>
  <c r="BB30" i="32"/>
  <c r="AR30" i="32"/>
  <c r="AR36" i="32"/>
  <c r="BC36" i="32"/>
  <c r="BB36" i="32"/>
  <c r="BB39" i="32"/>
  <c r="AV39" i="32"/>
  <c r="BC42" i="32"/>
  <c r="AR42" i="32"/>
  <c r="BB42" i="32"/>
  <c r="BC37" i="32"/>
  <c r="BB37" i="32"/>
  <c r="AR37" i="32"/>
  <c r="C49" i="33"/>
  <c r="B49" i="33"/>
  <c r="C48" i="33"/>
  <c r="B48" i="33"/>
  <c r="C47" i="33"/>
  <c r="B47" i="33"/>
  <c r="C46" i="33"/>
  <c r="B46" i="33"/>
  <c r="C45" i="33"/>
  <c r="B45" i="33"/>
  <c r="C44" i="33"/>
  <c r="B44" i="33"/>
  <c r="C43" i="33"/>
  <c r="B43" i="33"/>
  <c r="C38" i="33"/>
  <c r="B38" i="33"/>
  <c r="C37" i="33"/>
  <c r="B37" i="33"/>
  <c r="C36" i="33"/>
  <c r="B36" i="33"/>
  <c r="C35" i="33"/>
  <c r="B35" i="33"/>
  <c r="C34" i="33"/>
  <c r="B34" i="33"/>
  <c r="C33" i="33"/>
  <c r="B33" i="33"/>
  <c r="C32" i="33"/>
  <c r="B32" i="33"/>
  <c r="C31" i="33"/>
  <c r="B31" i="33"/>
  <c r="C30" i="33"/>
  <c r="B30" i="33"/>
  <c r="C29" i="33"/>
  <c r="B29" i="33"/>
  <c r="C28" i="33"/>
  <c r="B28" i="33"/>
  <c r="C27" i="33"/>
  <c r="B27" i="33"/>
  <c r="C26" i="33"/>
  <c r="B26" i="33"/>
  <c r="C25" i="33"/>
  <c r="B25" i="33"/>
  <c r="C24" i="33"/>
  <c r="B24" i="33"/>
  <c r="C23" i="33"/>
  <c r="B23" i="33"/>
  <c r="C22" i="33"/>
  <c r="B22" i="33"/>
  <c r="C21" i="33"/>
  <c r="B21" i="33"/>
  <c r="C20" i="33"/>
  <c r="B20" i="33"/>
  <c r="C19" i="33"/>
  <c r="B19" i="33"/>
  <c r="C18" i="33"/>
  <c r="B18" i="33"/>
  <c r="C17" i="33"/>
  <c r="B17" i="33"/>
  <c r="C16" i="33"/>
  <c r="B16" i="33"/>
  <c r="C15" i="33"/>
  <c r="B15" i="33"/>
  <c r="C14" i="33"/>
  <c r="B14" i="33"/>
  <c r="C13" i="33"/>
  <c r="B13" i="33"/>
  <c r="C12" i="33"/>
  <c r="B12" i="33"/>
  <c r="C11" i="33"/>
  <c r="B11" i="33"/>
  <c r="AV14" i="32" l="1"/>
  <c r="AY14" i="32" s="1"/>
  <c r="AZ35" i="32"/>
  <c r="BB35" i="32"/>
  <c r="BC35" i="32"/>
  <c r="AX21" i="30"/>
  <c r="BC14" i="32" l="1"/>
  <c r="BB14" i="32"/>
  <c r="AZ14" i="32"/>
  <c r="AI28" i="24"/>
  <c r="AE28" i="24"/>
  <c r="AA28" i="24"/>
  <c r="Y28" i="24"/>
  <c r="S29" i="24"/>
  <c r="S28" i="24"/>
  <c r="R29" i="24"/>
  <c r="R28" i="24"/>
  <c r="Q29" i="24"/>
  <c r="Q28" i="24"/>
  <c r="P29" i="24"/>
  <c r="P28" i="24"/>
  <c r="O29" i="24"/>
  <c r="O28" i="24"/>
  <c r="N29" i="24"/>
  <c r="N28" i="24"/>
  <c r="M29" i="24"/>
  <c r="M28" i="24"/>
  <c r="L29" i="24"/>
  <c r="L28" i="24"/>
  <c r="K29" i="24"/>
  <c r="K28" i="24"/>
  <c r="J29" i="24"/>
  <c r="J28" i="24"/>
  <c r="I29" i="24"/>
  <c r="I28" i="24"/>
  <c r="H29" i="24"/>
  <c r="H28" i="24"/>
  <c r="G29" i="24"/>
  <c r="G28" i="24"/>
  <c r="F29" i="24"/>
  <c r="F28" i="24"/>
  <c r="E29" i="24"/>
  <c r="E28" i="24"/>
  <c r="D29" i="24"/>
  <c r="D28" i="24"/>
  <c r="S27" i="24"/>
  <c r="S26" i="24"/>
  <c r="R27" i="24"/>
  <c r="R26" i="24"/>
  <c r="Q27" i="24"/>
  <c r="Q26" i="24"/>
  <c r="P27" i="24"/>
  <c r="P26" i="24"/>
  <c r="O27" i="24"/>
  <c r="O26" i="24"/>
  <c r="N27" i="24"/>
  <c r="N26" i="24"/>
  <c r="M27" i="24"/>
  <c r="M26" i="24"/>
  <c r="L27" i="24"/>
  <c r="L26" i="24"/>
  <c r="K27" i="24"/>
  <c r="K26" i="24"/>
  <c r="J27" i="24"/>
  <c r="J26" i="24"/>
  <c r="I27" i="24"/>
  <c r="I26" i="24"/>
  <c r="H27" i="24"/>
  <c r="H26" i="24"/>
  <c r="G27" i="24"/>
  <c r="G26" i="24"/>
  <c r="F27" i="24"/>
  <c r="F26" i="24"/>
  <c r="E27" i="24"/>
  <c r="E26" i="24"/>
  <c r="D27" i="24"/>
  <c r="D26" i="24"/>
  <c r="S25" i="24"/>
  <c r="S24" i="24"/>
  <c r="R25" i="24"/>
  <c r="R24" i="24"/>
  <c r="Q25" i="24"/>
  <c r="Q24" i="24"/>
  <c r="P25" i="24"/>
  <c r="P24" i="24"/>
  <c r="O25" i="24"/>
  <c r="O24" i="24"/>
  <c r="N25" i="24"/>
  <c r="N24" i="24"/>
  <c r="M25" i="24"/>
  <c r="M24" i="24"/>
  <c r="L25" i="24"/>
  <c r="L24" i="24"/>
  <c r="K25" i="24"/>
  <c r="K24" i="24"/>
  <c r="J25" i="24"/>
  <c r="J24" i="24"/>
  <c r="I25" i="24"/>
  <c r="I24" i="24"/>
  <c r="H25" i="24"/>
  <c r="H24" i="24"/>
  <c r="G25" i="24"/>
  <c r="G24" i="24"/>
  <c r="F25" i="24"/>
  <c r="F24" i="24"/>
  <c r="E25" i="24"/>
  <c r="E24" i="24"/>
  <c r="D25" i="24"/>
  <c r="D24" i="24"/>
  <c r="S23" i="24"/>
  <c r="S22" i="24"/>
  <c r="R23" i="24"/>
  <c r="R22" i="24"/>
  <c r="Q23" i="24"/>
  <c r="Q22" i="24"/>
  <c r="P23" i="24"/>
  <c r="P22" i="24"/>
  <c r="O23" i="24"/>
  <c r="O22" i="24"/>
  <c r="N23" i="24"/>
  <c r="N22" i="24"/>
  <c r="M23" i="24"/>
  <c r="M22" i="24"/>
  <c r="L23" i="24"/>
  <c r="L22" i="24"/>
  <c r="K23" i="24"/>
  <c r="K22" i="24"/>
  <c r="J23" i="24"/>
  <c r="J22" i="24"/>
  <c r="I23" i="24"/>
  <c r="I22" i="24"/>
  <c r="H23" i="24"/>
  <c r="H22" i="24"/>
  <c r="G23" i="24"/>
  <c r="G22" i="24"/>
  <c r="F23" i="24"/>
  <c r="F22" i="24"/>
  <c r="E23" i="24"/>
  <c r="E22" i="24"/>
  <c r="D23" i="24"/>
  <c r="D22" i="24"/>
  <c r="S21" i="24"/>
  <c r="S20" i="24"/>
  <c r="R21" i="24"/>
  <c r="R20" i="24"/>
  <c r="Q21" i="24"/>
  <c r="Q20" i="24"/>
  <c r="P21" i="24"/>
  <c r="P20" i="24"/>
  <c r="O21" i="24"/>
  <c r="O20" i="24"/>
  <c r="N21" i="24"/>
  <c r="N20" i="24"/>
  <c r="M21" i="24"/>
  <c r="M20" i="24"/>
  <c r="L21" i="24"/>
  <c r="L20" i="24"/>
  <c r="K21" i="24"/>
  <c r="K20" i="24"/>
  <c r="J21" i="24"/>
  <c r="J20" i="24"/>
  <c r="I21" i="24"/>
  <c r="I20" i="24"/>
  <c r="H21" i="24"/>
  <c r="H20" i="24"/>
  <c r="G21" i="24"/>
  <c r="G20" i="24"/>
  <c r="F21" i="24"/>
  <c r="F20" i="24"/>
  <c r="E21" i="24"/>
  <c r="E20" i="24"/>
  <c r="D21" i="24"/>
  <c r="D20" i="24"/>
  <c r="S19" i="24"/>
  <c r="S18" i="24"/>
  <c r="R19" i="24"/>
  <c r="R18" i="24"/>
  <c r="Q19" i="24"/>
  <c r="Q18" i="24"/>
  <c r="P19" i="24"/>
  <c r="P18" i="24"/>
  <c r="O19" i="24"/>
  <c r="O18" i="24"/>
  <c r="N19" i="24"/>
  <c r="N18" i="24"/>
  <c r="M19" i="24"/>
  <c r="M18" i="24"/>
  <c r="L19" i="24"/>
  <c r="L18" i="24"/>
  <c r="K19" i="24"/>
  <c r="K18" i="24"/>
  <c r="J19" i="24"/>
  <c r="J18" i="24"/>
  <c r="I19" i="24"/>
  <c r="I18" i="24"/>
  <c r="H19" i="24"/>
  <c r="H18" i="24"/>
  <c r="G19" i="24"/>
  <c r="G18" i="24"/>
  <c r="F19" i="24"/>
  <c r="F18" i="24"/>
  <c r="E19" i="24"/>
  <c r="E18" i="24"/>
  <c r="D19" i="24"/>
  <c r="D18" i="24"/>
  <c r="S17" i="24"/>
  <c r="S16" i="24"/>
  <c r="R17" i="24"/>
  <c r="R16" i="24"/>
  <c r="Q17" i="24"/>
  <c r="Q16" i="24"/>
  <c r="P17" i="24"/>
  <c r="P16" i="24"/>
  <c r="O17" i="24"/>
  <c r="O16" i="24"/>
  <c r="N17" i="24"/>
  <c r="N16" i="24"/>
  <c r="M17" i="24"/>
  <c r="M16" i="24"/>
  <c r="L17" i="24"/>
  <c r="L16" i="24"/>
  <c r="K17" i="24"/>
  <c r="K16" i="24"/>
  <c r="J17" i="24"/>
  <c r="J16" i="24"/>
  <c r="I17" i="24"/>
  <c r="I16" i="24"/>
  <c r="H17" i="24"/>
  <c r="H16" i="24"/>
  <c r="G17" i="24"/>
  <c r="G16" i="24"/>
  <c r="F17" i="24"/>
  <c r="F16" i="24"/>
  <c r="E17" i="24"/>
  <c r="E16" i="24"/>
  <c r="D17" i="24"/>
  <c r="D16" i="24"/>
  <c r="AX18" i="19"/>
  <c r="AY55" i="32"/>
  <c r="AX55" i="32"/>
  <c r="AU55" i="32"/>
  <c r="AZ55" i="32" s="1"/>
  <c r="AT55" i="32"/>
  <c r="AN55" i="32"/>
  <c r="AM55" i="32"/>
  <c r="AL55" i="32"/>
  <c r="AK55" i="32"/>
  <c r="AY54" i="32"/>
  <c r="AX54" i="32"/>
  <c r="AU54" i="32"/>
  <c r="AV54" i="32" s="1"/>
  <c r="AT54" i="32"/>
  <c r="AN54" i="32"/>
  <c r="AM54" i="32"/>
  <c r="AL54" i="32"/>
  <c r="AK54" i="32"/>
  <c r="AY53" i="32"/>
  <c r="AX53" i="32"/>
  <c r="AU53" i="32"/>
  <c r="AZ53" i="32" s="1"/>
  <c r="AT53" i="32"/>
  <c r="AN53" i="32"/>
  <c r="AM53" i="32"/>
  <c r="AL53" i="32"/>
  <c r="AK53" i="32"/>
  <c r="AY52" i="32"/>
  <c r="AX52" i="32"/>
  <c r="AU52" i="32"/>
  <c r="AZ52" i="32" s="1"/>
  <c r="AT52" i="32"/>
  <c r="AN52" i="32"/>
  <c r="AM52" i="32"/>
  <c r="AL52" i="32"/>
  <c r="AK52" i="32"/>
  <c r="AY51" i="32"/>
  <c r="AX51" i="32"/>
  <c r="AU51" i="32"/>
  <c r="AV51" i="32" s="1"/>
  <c r="AT51" i="32"/>
  <c r="AN51" i="32"/>
  <c r="AM51" i="32"/>
  <c r="AL51" i="32"/>
  <c r="AK51" i="32"/>
  <c r="AO51" i="32" s="1"/>
  <c r="AY50" i="32"/>
  <c r="AX50" i="32"/>
  <c r="AU50" i="32"/>
  <c r="AT50" i="32"/>
  <c r="AN50" i="32"/>
  <c r="AM50" i="32"/>
  <c r="AL50" i="32"/>
  <c r="AK50" i="32"/>
  <c r="AY49" i="32"/>
  <c r="AX49" i="32"/>
  <c r="AU49" i="32"/>
  <c r="AT49" i="32"/>
  <c r="AN49" i="32"/>
  <c r="AM49" i="32"/>
  <c r="AL49" i="32"/>
  <c r="AK49" i="32"/>
  <c r="AY48" i="32"/>
  <c r="AX48" i="32"/>
  <c r="AU48" i="32"/>
  <c r="AT48" i="32"/>
  <c r="AN48" i="32"/>
  <c r="AM48" i="32"/>
  <c r="AL48" i="32"/>
  <c r="AK48" i="32"/>
  <c r="AY47" i="32"/>
  <c r="AX47" i="32"/>
  <c r="AU47" i="32"/>
  <c r="AV47" i="32" s="1"/>
  <c r="AT47" i="32"/>
  <c r="AN47" i="32"/>
  <c r="AM47" i="32"/>
  <c r="AL47" i="32"/>
  <c r="AK47" i="32"/>
  <c r="AY46" i="32"/>
  <c r="AX46" i="32"/>
  <c r="AU46" i="32"/>
  <c r="AT46" i="32"/>
  <c r="AN46" i="32"/>
  <c r="AM46" i="32"/>
  <c r="AL46" i="32"/>
  <c r="AK46" i="32"/>
  <c r="AY45" i="32"/>
  <c r="AH49" i="33" s="1"/>
  <c r="AX45" i="32"/>
  <c r="AU45" i="32"/>
  <c r="AT45" i="32"/>
  <c r="AN45" i="32"/>
  <c r="AM45" i="32"/>
  <c r="AL45" i="32"/>
  <c r="AK45" i="32"/>
  <c r="AY44" i="32"/>
  <c r="AH48" i="33" s="1"/>
  <c r="AX44" i="32"/>
  <c r="AU44" i="32"/>
  <c r="AG48" i="33" s="1"/>
  <c r="AT44" i="32"/>
  <c r="AN44" i="32"/>
  <c r="AM44" i="32"/>
  <c r="AL44" i="32"/>
  <c r="AK44" i="32"/>
  <c r="AH47" i="33"/>
  <c r="AH46" i="33"/>
  <c r="AG46" i="33"/>
  <c r="AH45" i="33"/>
  <c r="AH44" i="33"/>
  <c r="AH43" i="33"/>
  <c r="AH38" i="33"/>
  <c r="AH37" i="33"/>
  <c r="AG37" i="33"/>
  <c r="AH36" i="33"/>
  <c r="AG36" i="33"/>
  <c r="AH34" i="33"/>
  <c r="AH33" i="33"/>
  <c r="AH32" i="33"/>
  <c r="AH28" i="33"/>
  <c r="AG28" i="33"/>
  <c r="AH27" i="33"/>
  <c r="AH26" i="33"/>
  <c r="AG26" i="33"/>
  <c r="AH25" i="33"/>
  <c r="AH24" i="33"/>
  <c r="AG24" i="33"/>
  <c r="AH23" i="33"/>
  <c r="AG23" i="33"/>
  <c r="AH22" i="33"/>
  <c r="AH21" i="33"/>
  <c r="AH20" i="33"/>
  <c r="AH19" i="33"/>
  <c r="AG19" i="33"/>
  <c r="AH17" i="33"/>
  <c r="AH15" i="33"/>
  <c r="AG15" i="33"/>
  <c r="W28" i="24"/>
  <c r="V28" i="24"/>
  <c r="AH13" i="33"/>
  <c r="AH11" i="33"/>
  <c r="AY55" i="31"/>
  <c r="AX55" i="31"/>
  <c r="AU55" i="31"/>
  <c r="AV55" i="31" s="1"/>
  <c r="AT55" i="31"/>
  <c r="AN55" i="31"/>
  <c r="AM55" i="31"/>
  <c r="AL55" i="31"/>
  <c r="AK55" i="31"/>
  <c r="AY54" i="31"/>
  <c r="AX54" i="31"/>
  <c r="AU54" i="31"/>
  <c r="AV54" i="31" s="1"/>
  <c r="AT54" i="31"/>
  <c r="AN54" i="31"/>
  <c r="AM54" i="31"/>
  <c r="AL54" i="31"/>
  <c r="AK54" i="31"/>
  <c r="AY53" i="31"/>
  <c r="AX53" i="31"/>
  <c r="AU53" i="31"/>
  <c r="AV53" i="31" s="1"/>
  <c r="AT53" i="31"/>
  <c r="AN53" i="31"/>
  <c r="AM53" i="31"/>
  <c r="AL53" i="31"/>
  <c r="AK53" i="31"/>
  <c r="AY52" i="31"/>
  <c r="AX52" i="31"/>
  <c r="AU52" i="31"/>
  <c r="AZ52" i="31" s="1"/>
  <c r="AT52" i="31"/>
  <c r="AN52" i="31"/>
  <c r="AM52" i="31"/>
  <c r="AL52" i="31"/>
  <c r="AK52" i="31"/>
  <c r="AY51" i="31"/>
  <c r="AX51" i="31"/>
  <c r="AU51" i="31"/>
  <c r="AZ51" i="31" s="1"/>
  <c r="AT51" i="31"/>
  <c r="AN51" i="31"/>
  <c r="AM51" i="31"/>
  <c r="AL51" i="31"/>
  <c r="AK51" i="31"/>
  <c r="AY50" i="31"/>
  <c r="AX50" i="31"/>
  <c r="AU50" i="31"/>
  <c r="AV50" i="31" s="1"/>
  <c r="AT50" i="31"/>
  <c r="AN50" i="31"/>
  <c r="AM50" i="31"/>
  <c r="AL50" i="31"/>
  <c r="AK50" i="31"/>
  <c r="AO50" i="31" s="1"/>
  <c r="AY49" i="31"/>
  <c r="AX49" i="31"/>
  <c r="AU49" i="31"/>
  <c r="AV49" i="31" s="1"/>
  <c r="AT49" i="31"/>
  <c r="AN49" i="31"/>
  <c r="AM49" i="31"/>
  <c r="AL49" i="31"/>
  <c r="AK49" i="31"/>
  <c r="AO49" i="31" s="1"/>
  <c r="AY48" i="31"/>
  <c r="AX48" i="31"/>
  <c r="AU48" i="31"/>
  <c r="AT48" i="31"/>
  <c r="AN48" i="31"/>
  <c r="AM48" i="31"/>
  <c r="AL48" i="31"/>
  <c r="AK48" i="31"/>
  <c r="AY47" i="31"/>
  <c r="AX47" i="31"/>
  <c r="AU47" i="31"/>
  <c r="AZ47" i="31" s="1"/>
  <c r="AT47" i="31"/>
  <c r="AN47" i="31"/>
  <c r="AM47" i="31"/>
  <c r="AL47" i="31"/>
  <c r="AK47" i="31"/>
  <c r="AY46" i="31"/>
  <c r="AX46" i="31"/>
  <c r="AU46" i="31"/>
  <c r="AV46" i="31" s="1"/>
  <c r="AT46" i="31"/>
  <c r="AN46" i="31"/>
  <c r="AM46" i="31"/>
  <c r="AL46" i="31"/>
  <c r="AK46" i="31"/>
  <c r="AY45" i="31"/>
  <c r="AD49" i="33" s="1"/>
  <c r="AX45" i="31"/>
  <c r="AU45" i="31"/>
  <c r="AT45" i="31"/>
  <c r="AN45" i="31"/>
  <c r="AM45" i="31"/>
  <c r="AL45" i="31"/>
  <c r="AK45" i="31"/>
  <c r="AY44" i="31"/>
  <c r="AD48" i="33" s="1"/>
  <c r="AX44" i="31"/>
  <c r="AU44" i="31"/>
  <c r="AT44" i="31"/>
  <c r="AN44" i="31"/>
  <c r="AM44" i="31"/>
  <c r="AL44" i="31"/>
  <c r="AK44" i="31"/>
  <c r="AY43" i="31"/>
  <c r="AD47" i="33" s="1"/>
  <c r="AX43" i="31"/>
  <c r="AU43" i="31"/>
  <c r="AT43" i="31"/>
  <c r="AN43" i="31"/>
  <c r="AM43" i="31"/>
  <c r="AL43" i="31"/>
  <c r="AK43" i="31"/>
  <c r="AY42" i="31"/>
  <c r="AD46" i="33" s="1"/>
  <c r="AX42" i="31"/>
  <c r="AU42" i="31"/>
  <c r="AT42" i="31"/>
  <c r="AN42" i="31"/>
  <c r="AM42" i="31"/>
  <c r="AL42" i="31"/>
  <c r="AK42" i="31"/>
  <c r="AY41" i="31"/>
  <c r="AD45" i="33" s="1"/>
  <c r="AX41" i="31"/>
  <c r="AU41" i="31"/>
  <c r="AT41" i="31"/>
  <c r="AN41" i="31"/>
  <c r="AM41" i="31"/>
  <c r="AL41" i="31"/>
  <c r="AK41" i="31"/>
  <c r="AY40" i="31"/>
  <c r="AD44" i="33" s="1"/>
  <c r="AX40" i="31"/>
  <c r="AU40" i="31"/>
  <c r="AC44" i="33" s="1"/>
  <c r="AT40" i="31"/>
  <c r="AN40" i="31"/>
  <c r="AM40" i="31"/>
  <c r="AL40" i="31"/>
  <c r="AK40" i="31"/>
  <c r="AY39" i="31"/>
  <c r="AD43" i="33" s="1"/>
  <c r="AX39" i="31"/>
  <c r="AU39" i="31"/>
  <c r="AT39" i="31"/>
  <c r="AN39" i="31"/>
  <c r="AM39" i="31"/>
  <c r="AL39" i="31"/>
  <c r="AK39" i="31"/>
  <c r="AY38" i="31"/>
  <c r="AD38" i="33" s="1"/>
  <c r="AX38" i="31"/>
  <c r="AU38" i="31"/>
  <c r="AT38" i="31"/>
  <c r="AN38" i="31"/>
  <c r="AM38" i="31"/>
  <c r="AL38" i="31"/>
  <c r="AK38" i="31"/>
  <c r="AO38" i="31" s="1"/>
  <c r="AY37" i="31"/>
  <c r="AD37" i="33" s="1"/>
  <c r="AX37" i="31"/>
  <c r="AU37" i="31"/>
  <c r="AT37" i="31"/>
  <c r="AN37" i="31"/>
  <c r="AM37" i="31"/>
  <c r="AL37" i="31"/>
  <c r="AK37" i="31"/>
  <c r="AO37" i="31" s="1"/>
  <c r="AB37" i="33" s="1"/>
  <c r="AY36" i="31"/>
  <c r="AD36" i="33" s="1"/>
  <c r="AX36" i="31"/>
  <c r="AU36" i="31"/>
  <c r="AT36" i="31"/>
  <c r="AN36" i="31"/>
  <c r="AM36" i="31"/>
  <c r="AL36" i="31"/>
  <c r="AK36" i="31"/>
  <c r="AY35" i="31"/>
  <c r="AD35" i="33" s="1"/>
  <c r="AX35" i="31"/>
  <c r="AU35" i="31"/>
  <c r="AC35" i="33" s="1"/>
  <c r="AT35" i="31"/>
  <c r="AN35" i="31"/>
  <c r="AM35" i="31"/>
  <c r="AL35" i="31"/>
  <c r="AK35" i="31"/>
  <c r="AY34" i="31"/>
  <c r="AD34" i="33" s="1"/>
  <c r="AX34" i="31"/>
  <c r="AU34" i="31"/>
  <c r="AT34" i="31"/>
  <c r="AN34" i="31"/>
  <c r="AM34" i="31"/>
  <c r="AL34" i="31"/>
  <c r="AK34" i="31"/>
  <c r="AY33" i="31"/>
  <c r="AD33" i="33" s="1"/>
  <c r="AX33" i="31"/>
  <c r="AU33" i="31"/>
  <c r="AT33" i="31"/>
  <c r="AN33" i="31"/>
  <c r="AM33" i="31"/>
  <c r="AL33" i="31"/>
  <c r="AK33" i="31"/>
  <c r="AY32" i="31"/>
  <c r="AD32" i="33" s="1"/>
  <c r="AX32" i="31"/>
  <c r="AU32" i="31"/>
  <c r="AC32" i="33" s="1"/>
  <c r="AT32" i="31"/>
  <c r="AN32" i="31"/>
  <c r="AM32" i="31"/>
  <c r="AL32" i="31"/>
  <c r="AK32" i="31"/>
  <c r="AY31" i="31"/>
  <c r="AX31" i="31"/>
  <c r="AU31" i="31"/>
  <c r="AT31" i="31"/>
  <c r="AN31" i="31"/>
  <c r="AM31" i="31"/>
  <c r="AL31" i="31"/>
  <c r="AK31" i="31"/>
  <c r="AY30" i="31"/>
  <c r="AX30" i="31"/>
  <c r="AU30" i="31"/>
  <c r="AT30" i="31"/>
  <c r="AN30" i="31"/>
  <c r="AM30" i="31"/>
  <c r="AL30" i="31"/>
  <c r="AK30" i="31"/>
  <c r="AO30" i="31" s="1"/>
  <c r="AX29" i="31"/>
  <c r="AT29" i="31"/>
  <c r="AN29" i="31"/>
  <c r="AM29" i="31"/>
  <c r="AL29" i="31"/>
  <c r="AK29" i="31"/>
  <c r="AY28" i="31"/>
  <c r="AD28" i="33" s="1"/>
  <c r="AX28" i="31"/>
  <c r="AU28" i="31"/>
  <c r="AT28" i="31"/>
  <c r="AN28" i="31"/>
  <c r="AM28" i="31"/>
  <c r="AL28" i="31"/>
  <c r="AK28" i="31"/>
  <c r="AY27" i="31"/>
  <c r="AD27" i="33" s="1"/>
  <c r="AX27" i="31"/>
  <c r="AT27" i="31"/>
  <c r="AN27" i="31"/>
  <c r="AM27" i="31"/>
  <c r="AL27" i="31"/>
  <c r="AK27" i="31"/>
  <c r="AY26" i="31"/>
  <c r="AD26" i="33" s="1"/>
  <c r="AX26" i="31"/>
  <c r="AU26" i="31"/>
  <c r="AT26" i="31"/>
  <c r="AN26" i="31"/>
  <c r="AM26" i="31"/>
  <c r="AL26" i="31"/>
  <c r="AK26" i="31"/>
  <c r="AY25" i="31"/>
  <c r="AD25" i="33" s="1"/>
  <c r="AX25" i="31"/>
  <c r="AT25" i="31"/>
  <c r="AN25" i="31"/>
  <c r="AM25" i="31"/>
  <c r="AL25" i="31"/>
  <c r="AK25" i="31"/>
  <c r="AY24" i="31"/>
  <c r="AD24" i="33" s="1"/>
  <c r="AX24" i="31"/>
  <c r="AU24" i="31"/>
  <c r="AC24" i="33" s="1"/>
  <c r="AT24" i="31"/>
  <c r="AN24" i="31"/>
  <c r="AM24" i="31"/>
  <c r="AL24" i="31"/>
  <c r="AK24" i="31"/>
  <c r="AY23" i="31"/>
  <c r="AD23" i="33" s="1"/>
  <c r="AX23" i="31"/>
  <c r="AU23" i="31"/>
  <c r="AC23" i="33" s="1"/>
  <c r="AT23" i="31"/>
  <c r="AN23" i="31"/>
  <c r="AM23" i="31"/>
  <c r="AL23" i="31"/>
  <c r="AK23" i="31"/>
  <c r="AY22" i="31"/>
  <c r="AD22" i="33" s="1"/>
  <c r="AX22" i="31"/>
  <c r="AU22" i="31"/>
  <c r="AT22" i="31"/>
  <c r="AN22" i="31"/>
  <c r="AM22" i="31"/>
  <c r="AL22" i="31"/>
  <c r="AK22" i="31"/>
  <c r="AY21" i="31"/>
  <c r="AD21" i="33" s="1"/>
  <c r="AX21" i="31"/>
  <c r="AT21" i="31"/>
  <c r="AN21" i="31"/>
  <c r="AM21" i="31"/>
  <c r="AL21" i="31"/>
  <c r="AK21" i="31"/>
  <c r="AY20" i="31"/>
  <c r="AD20" i="33" s="1"/>
  <c r="AX20" i="31"/>
  <c r="AU20" i="31"/>
  <c r="AC20" i="33" s="1"/>
  <c r="AT20" i="31"/>
  <c r="AN20" i="31"/>
  <c r="AM20" i="31"/>
  <c r="AL20" i="31"/>
  <c r="AK20" i="31"/>
  <c r="AY19" i="31"/>
  <c r="AD19" i="33" s="1"/>
  <c r="AX19" i="31"/>
  <c r="AU19" i="31"/>
  <c r="AC19" i="33" s="1"/>
  <c r="AT19" i="31"/>
  <c r="AN19" i="31"/>
  <c r="AM19" i="31"/>
  <c r="AL19" i="31"/>
  <c r="AK19" i="31"/>
  <c r="AX18" i="31"/>
  <c r="AT18" i="31"/>
  <c r="AN18" i="31"/>
  <c r="AM18" i="31"/>
  <c r="AL18" i="31"/>
  <c r="AK18" i="31"/>
  <c r="AY17" i="31"/>
  <c r="AD17" i="33" s="1"/>
  <c r="AX17" i="31"/>
  <c r="AU17" i="31"/>
  <c r="AC17" i="33" s="1"/>
  <c r="AT17" i="31"/>
  <c r="AN17" i="31"/>
  <c r="AM17" i="31"/>
  <c r="AL17" i="31"/>
  <c r="AK17" i="31"/>
  <c r="AX16" i="31"/>
  <c r="AF26" i="24" s="1"/>
  <c r="AT16" i="31"/>
  <c r="AN16" i="31"/>
  <c r="AM16" i="31"/>
  <c r="AL16" i="31"/>
  <c r="AK16" i="31"/>
  <c r="AY15" i="31"/>
  <c r="AD15" i="33" s="1"/>
  <c r="AX15" i="31"/>
  <c r="AU15" i="31"/>
  <c r="AT15" i="31"/>
  <c r="AN15" i="31"/>
  <c r="W26" i="24" s="1"/>
  <c r="AM15" i="31"/>
  <c r="AL15" i="31"/>
  <c r="AK15" i="31"/>
  <c r="AX14" i="31"/>
  <c r="AT14" i="31"/>
  <c r="AN14" i="31"/>
  <c r="AM14" i="31"/>
  <c r="AL14" i="31"/>
  <c r="AK14" i="31"/>
  <c r="AY13" i="31"/>
  <c r="AD13" i="33" s="1"/>
  <c r="AX13" i="31"/>
  <c r="AU13" i="31"/>
  <c r="AT13" i="31"/>
  <c r="AN13" i="31"/>
  <c r="AM13" i="31"/>
  <c r="AL13" i="31"/>
  <c r="AK13" i="31"/>
  <c r="AY12" i="31"/>
  <c r="AX12" i="31"/>
  <c r="AT12" i="31"/>
  <c r="AN12" i="31"/>
  <c r="AM12" i="31"/>
  <c r="AL12" i="31"/>
  <c r="AK12" i="31"/>
  <c r="AY11" i="31"/>
  <c r="AD11" i="33" s="1"/>
  <c r="AX11" i="31"/>
  <c r="AU11" i="31"/>
  <c r="AC11" i="33" s="1"/>
  <c r="AT11" i="31"/>
  <c r="AN11" i="31"/>
  <c r="AM11" i="31"/>
  <c r="AL11" i="31"/>
  <c r="AK11" i="31"/>
  <c r="AY55" i="30"/>
  <c r="AX55" i="30"/>
  <c r="AU55" i="30"/>
  <c r="AT55" i="30"/>
  <c r="AN55" i="30"/>
  <c r="AM55" i="30"/>
  <c r="AL55" i="30"/>
  <c r="AK55" i="30"/>
  <c r="AO55" i="30" s="1"/>
  <c r="AY54" i="30"/>
  <c r="AX54" i="30"/>
  <c r="AU54" i="30"/>
  <c r="AT54" i="30"/>
  <c r="AN54" i="30"/>
  <c r="AM54" i="30"/>
  <c r="AL54" i="30"/>
  <c r="AK54" i="30"/>
  <c r="AY53" i="30"/>
  <c r="AX53" i="30"/>
  <c r="AU53" i="30"/>
  <c r="AZ53" i="30" s="1"/>
  <c r="AT53" i="30"/>
  <c r="AN53" i="30"/>
  <c r="AM53" i="30"/>
  <c r="AL53" i="30"/>
  <c r="AK53" i="30"/>
  <c r="AY52" i="30"/>
  <c r="AX52" i="30"/>
  <c r="AU52" i="30"/>
  <c r="AZ52" i="30" s="1"/>
  <c r="AT52" i="30"/>
  <c r="AN52" i="30"/>
  <c r="AM52" i="30"/>
  <c r="AL52" i="30"/>
  <c r="AK52" i="30"/>
  <c r="AY51" i="30"/>
  <c r="AX51" i="30"/>
  <c r="AU51" i="30"/>
  <c r="AV51" i="30" s="1"/>
  <c r="AT51" i="30"/>
  <c r="AN51" i="30"/>
  <c r="AM51" i="30"/>
  <c r="AL51" i="30"/>
  <c r="AK51" i="30"/>
  <c r="AY50" i="30"/>
  <c r="AX50" i="30"/>
  <c r="AU50" i="30"/>
  <c r="AZ50" i="30" s="1"/>
  <c r="AT50" i="30"/>
  <c r="AN50" i="30"/>
  <c r="AM50" i="30"/>
  <c r="AL50" i="30"/>
  <c r="AK50" i="30"/>
  <c r="AO50" i="30" s="1"/>
  <c r="BC50" i="30" s="1"/>
  <c r="AY49" i="30"/>
  <c r="AX49" i="30"/>
  <c r="AU49" i="30"/>
  <c r="AT49" i="30"/>
  <c r="AN49" i="30"/>
  <c r="AM49" i="30"/>
  <c r="AL49" i="30"/>
  <c r="AK49" i="30"/>
  <c r="AY48" i="30"/>
  <c r="AX48" i="30"/>
  <c r="AU48" i="30"/>
  <c r="AV48" i="30" s="1"/>
  <c r="AT48" i="30"/>
  <c r="AN48" i="30"/>
  <c r="AM48" i="30"/>
  <c r="AL48" i="30"/>
  <c r="AK48" i="30"/>
  <c r="AY47" i="30"/>
  <c r="AX47" i="30"/>
  <c r="AU47" i="30"/>
  <c r="AV47" i="30" s="1"/>
  <c r="AT47" i="30"/>
  <c r="AN47" i="30"/>
  <c r="AM47" i="30"/>
  <c r="AL47" i="30"/>
  <c r="AK47" i="30"/>
  <c r="AY46" i="30"/>
  <c r="AX46" i="30"/>
  <c r="AU46" i="30"/>
  <c r="AT46" i="30"/>
  <c r="AN46" i="30"/>
  <c r="AM46" i="30"/>
  <c r="AL46" i="30"/>
  <c r="AK46" i="30"/>
  <c r="AY45" i="30"/>
  <c r="Z49" i="33" s="1"/>
  <c r="AX45" i="30"/>
  <c r="AU45" i="30"/>
  <c r="AT45" i="30"/>
  <c r="AN45" i="30"/>
  <c r="AM45" i="30"/>
  <c r="AL45" i="30"/>
  <c r="AK45" i="30"/>
  <c r="AY44" i="30"/>
  <c r="Z48" i="33" s="1"/>
  <c r="AX44" i="30"/>
  <c r="AU44" i="30"/>
  <c r="AT44" i="30"/>
  <c r="AN44" i="30"/>
  <c r="AM44" i="30"/>
  <c r="AL44" i="30"/>
  <c r="AK44" i="30"/>
  <c r="AY43" i="30"/>
  <c r="Z47" i="33" s="1"/>
  <c r="AX43" i="30"/>
  <c r="AU43" i="30"/>
  <c r="Y47" i="33" s="1"/>
  <c r="AT43" i="30"/>
  <c r="AN43" i="30"/>
  <c r="AM43" i="30"/>
  <c r="AL43" i="30"/>
  <c r="AK43" i="30"/>
  <c r="AY42" i="30"/>
  <c r="Z46" i="33" s="1"/>
  <c r="AX42" i="30"/>
  <c r="AU42" i="30"/>
  <c r="Y46" i="33" s="1"/>
  <c r="AT42" i="30"/>
  <c r="AN42" i="30"/>
  <c r="AM42" i="30"/>
  <c r="AL42" i="30"/>
  <c r="AK42" i="30"/>
  <c r="AY41" i="30"/>
  <c r="Z45" i="33" s="1"/>
  <c r="AX41" i="30"/>
  <c r="AU41" i="30"/>
  <c r="AT41" i="30"/>
  <c r="AN41" i="30"/>
  <c r="AM41" i="30"/>
  <c r="AL41" i="30"/>
  <c r="AK41" i="30"/>
  <c r="AY40" i="30"/>
  <c r="Z44" i="33" s="1"/>
  <c r="AX40" i="30"/>
  <c r="AU40" i="30"/>
  <c r="AT40" i="30"/>
  <c r="AN40" i="30"/>
  <c r="AM40" i="30"/>
  <c r="AL40" i="30"/>
  <c r="AK40" i="30"/>
  <c r="AY39" i="30"/>
  <c r="Z43" i="33" s="1"/>
  <c r="AX39" i="30"/>
  <c r="AU39" i="30"/>
  <c r="Y43" i="33" s="1"/>
  <c r="AT39" i="30"/>
  <c r="AN39" i="30"/>
  <c r="AM39" i="30"/>
  <c r="AL39" i="30"/>
  <c r="AK39" i="30"/>
  <c r="AY38" i="30"/>
  <c r="Z38" i="33" s="1"/>
  <c r="AX38" i="30"/>
  <c r="AU38" i="30"/>
  <c r="Y38" i="33" s="1"/>
  <c r="AT38" i="30"/>
  <c r="AN38" i="30"/>
  <c r="AM38" i="30"/>
  <c r="AL38" i="30"/>
  <c r="AK38" i="30"/>
  <c r="AY37" i="30"/>
  <c r="Z37" i="33" s="1"/>
  <c r="AX37" i="30"/>
  <c r="AU37" i="30"/>
  <c r="AT37" i="30"/>
  <c r="AN37" i="30"/>
  <c r="AM37" i="30"/>
  <c r="AL37" i="30"/>
  <c r="AK37" i="30"/>
  <c r="AY36" i="30"/>
  <c r="Z36" i="33" s="1"/>
  <c r="AX36" i="30"/>
  <c r="AU36" i="30"/>
  <c r="Y36" i="33" s="1"/>
  <c r="AT36" i="30"/>
  <c r="AN36" i="30"/>
  <c r="AM36" i="30"/>
  <c r="AL36" i="30"/>
  <c r="AK36" i="30"/>
  <c r="AY35" i="30"/>
  <c r="Z35" i="33" s="1"/>
  <c r="AX35" i="30"/>
  <c r="AT35" i="30"/>
  <c r="AN35" i="30"/>
  <c r="AM35" i="30"/>
  <c r="AL35" i="30"/>
  <c r="AK35" i="30"/>
  <c r="AY34" i="30"/>
  <c r="Z34" i="33" s="1"/>
  <c r="AX34" i="30"/>
  <c r="AU34" i="30"/>
  <c r="Y34" i="33" s="1"/>
  <c r="AT34" i="30"/>
  <c r="AN34" i="30"/>
  <c r="AM34" i="30"/>
  <c r="AL34" i="30"/>
  <c r="AK34" i="30"/>
  <c r="AY33" i="30"/>
  <c r="Z33" i="33" s="1"/>
  <c r="AX33" i="30"/>
  <c r="AU33" i="30"/>
  <c r="AT33" i="30"/>
  <c r="AN33" i="30"/>
  <c r="AM33" i="30"/>
  <c r="AL33" i="30"/>
  <c r="AK33" i="30"/>
  <c r="AY32" i="30"/>
  <c r="Z32" i="33" s="1"/>
  <c r="AX32" i="30"/>
  <c r="AU32" i="30"/>
  <c r="AT32" i="30"/>
  <c r="AN32" i="30"/>
  <c r="AM32" i="30"/>
  <c r="AL32" i="30"/>
  <c r="AK32" i="30"/>
  <c r="AY31" i="30"/>
  <c r="AX31" i="30"/>
  <c r="AU31" i="30"/>
  <c r="AT31" i="30"/>
  <c r="AN31" i="30"/>
  <c r="AM31" i="30"/>
  <c r="AL31" i="30"/>
  <c r="AK31" i="30"/>
  <c r="AY30" i="30"/>
  <c r="AX30" i="30"/>
  <c r="AU30" i="30"/>
  <c r="AT30" i="30"/>
  <c r="AN30" i="30"/>
  <c r="AM30" i="30"/>
  <c r="AL30" i="30"/>
  <c r="AK30" i="30"/>
  <c r="AX29" i="30"/>
  <c r="AT29" i="30"/>
  <c r="AN29" i="30"/>
  <c r="AM29" i="30"/>
  <c r="AL29" i="30"/>
  <c r="AK29" i="30"/>
  <c r="AY28" i="30"/>
  <c r="Z28" i="33" s="1"/>
  <c r="AX28" i="30"/>
  <c r="AU28" i="30"/>
  <c r="Y28" i="33" s="1"/>
  <c r="AT28" i="30"/>
  <c r="AN28" i="30"/>
  <c r="AM28" i="30"/>
  <c r="AL28" i="30"/>
  <c r="AK28" i="30"/>
  <c r="AY27" i="30"/>
  <c r="Z27" i="33" s="1"/>
  <c r="AX27" i="30"/>
  <c r="AT27" i="30"/>
  <c r="AN27" i="30"/>
  <c r="AM27" i="30"/>
  <c r="AL27" i="30"/>
  <c r="AK27" i="30"/>
  <c r="AY26" i="30"/>
  <c r="Z26" i="33" s="1"/>
  <c r="AX26" i="30"/>
  <c r="AU26" i="30"/>
  <c r="Y26" i="33" s="1"/>
  <c r="AT26" i="30"/>
  <c r="AN26" i="30"/>
  <c r="AM26" i="30"/>
  <c r="AL26" i="30"/>
  <c r="AK26" i="30"/>
  <c r="AY25" i="30"/>
  <c r="Z25" i="33" s="1"/>
  <c r="AX25" i="30"/>
  <c r="AT25" i="30"/>
  <c r="AN25" i="30"/>
  <c r="AM25" i="30"/>
  <c r="AL25" i="30"/>
  <c r="AK25" i="30"/>
  <c r="AY24" i="30"/>
  <c r="Z24" i="33" s="1"/>
  <c r="AX24" i="30"/>
  <c r="AU24" i="30"/>
  <c r="Y24" i="33" s="1"/>
  <c r="AT24" i="30"/>
  <c r="AN24" i="30"/>
  <c r="AM24" i="30"/>
  <c r="AL24" i="30"/>
  <c r="AK24" i="30"/>
  <c r="AY23" i="30"/>
  <c r="Z23" i="33" s="1"/>
  <c r="AX23" i="30"/>
  <c r="AU23" i="30"/>
  <c r="AT23" i="30"/>
  <c r="AN23" i="30"/>
  <c r="AM23" i="30"/>
  <c r="AL23" i="30"/>
  <c r="AK23" i="30"/>
  <c r="AY22" i="30"/>
  <c r="Z22" i="33" s="1"/>
  <c r="AX22" i="30"/>
  <c r="AU22" i="30"/>
  <c r="AT22" i="30"/>
  <c r="AN22" i="30"/>
  <c r="AM22" i="30"/>
  <c r="AL22" i="30"/>
  <c r="AK22" i="30"/>
  <c r="AY21" i="30"/>
  <c r="Z21" i="33" s="1"/>
  <c r="AU21" i="30"/>
  <c r="Y21" i="33" s="1"/>
  <c r="AT21" i="30"/>
  <c r="AN21" i="30"/>
  <c r="AM21" i="30"/>
  <c r="AL21" i="30"/>
  <c r="AK21" i="30"/>
  <c r="AY20" i="30"/>
  <c r="Z20" i="33" s="1"/>
  <c r="AX20" i="30"/>
  <c r="AU20" i="30"/>
  <c r="AT20" i="30"/>
  <c r="AN20" i="30"/>
  <c r="AM20" i="30"/>
  <c r="AL20" i="30"/>
  <c r="AK20" i="30"/>
  <c r="AY19" i="30"/>
  <c r="Z19" i="33" s="1"/>
  <c r="AX19" i="30"/>
  <c r="AU19" i="30"/>
  <c r="Y19" i="33" s="1"/>
  <c r="AT19" i="30"/>
  <c r="AN19" i="30"/>
  <c r="AM19" i="30"/>
  <c r="AL19" i="30"/>
  <c r="AK19" i="30"/>
  <c r="AX18" i="30"/>
  <c r="AT18" i="30"/>
  <c r="AN18" i="30"/>
  <c r="AM18" i="30"/>
  <c r="AL18" i="30"/>
  <c r="AK18" i="30"/>
  <c r="AY17" i="30"/>
  <c r="Z17" i="33" s="1"/>
  <c r="AX17" i="30"/>
  <c r="AU17" i="30"/>
  <c r="AT17" i="30"/>
  <c r="AN17" i="30"/>
  <c r="AM17" i="30"/>
  <c r="AL17" i="30"/>
  <c r="AK17" i="30"/>
  <c r="AX16" i="30"/>
  <c r="AT16" i="30"/>
  <c r="AN16" i="30"/>
  <c r="AM16" i="30"/>
  <c r="AL16" i="30"/>
  <c r="AK16" i="30"/>
  <c r="AY15" i="30"/>
  <c r="Z15" i="33" s="1"/>
  <c r="AX15" i="30"/>
  <c r="AU15" i="30"/>
  <c r="Y15" i="33" s="1"/>
  <c r="AT15" i="30"/>
  <c r="AN15" i="30"/>
  <c r="AM15" i="30"/>
  <c r="AL15" i="30"/>
  <c r="AK15" i="30"/>
  <c r="T24" i="24" s="1"/>
  <c r="AX14" i="30"/>
  <c r="AT14" i="30"/>
  <c r="AN14" i="30"/>
  <c r="AM14" i="30"/>
  <c r="AL14" i="30"/>
  <c r="AK14" i="30"/>
  <c r="AY13" i="30"/>
  <c r="Z13" i="33" s="1"/>
  <c r="AX13" i="30"/>
  <c r="AU13" i="30"/>
  <c r="AT13" i="30"/>
  <c r="AN13" i="30"/>
  <c r="AM13" i="30"/>
  <c r="AL13" i="30"/>
  <c r="AK13" i="30"/>
  <c r="AY12" i="30"/>
  <c r="AX12" i="30"/>
  <c r="AT12" i="30"/>
  <c r="AN12" i="30"/>
  <c r="AM12" i="30"/>
  <c r="AL12" i="30"/>
  <c r="AK12" i="30"/>
  <c r="AY11" i="30"/>
  <c r="Z11" i="33" s="1"/>
  <c r="AX11" i="30"/>
  <c r="AU11" i="30"/>
  <c r="AT11" i="30"/>
  <c r="AN11" i="30"/>
  <c r="AM11" i="30"/>
  <c r="AL11" i="30"/>
  <c r="AK11" i="30"/>
  <c r="AY55" i="29"/>
  <c r="AX55" i="29"/>
  <c r="AU55" i="29"/>
  <c r="AZ55" i="29" s="1"/>
  <c r="AT55" i="29"/>
  <c r="AN55" i="29"/>
  <c r="AM55" i="29"/>
  <c r="AL55" i="29"/>
  <c r="AK55" i="29"/>
  <c r="AY54" i="29"/>
  <c r="AX54" i="29"/>
  <c r="AU54" i="29"/>
  <c r="AV54" i="29" s="1"/>
  <c r="AT54" i="29"/>
  <c r="AN54" i="29"/>
  <c r="AM54" i="29"/>
  <c r="AL54" i="29"/>
  <c r="AK54" i="29"/>
  <c r="AY53" i="29"/>
  <c r="AX53" i="29"/>
  <c r="AU53" i="29"/>
  <c r="AV53" i="29" s="1"/>
  <c r="AT53" i="29"/>
  <c r="AN53" i="29"/>
  <c r="AM53" i="29"/>
  <c r="AL53" i="29"/>
  <c r="AK53" i="29"/>
  <c r="AY52" i="29"/>
  <c r="AX52" i="29"/>
  <c r="AU52" i="29"/>
  <c r="AZ52" i="29" s="1"/>
  <c r="AT52" i="29"/>
  <c r="AN52" i="29"/>
  <c r="AM52" i="29"/>
  <c r="AL52" i="29"/>
  <c r="AK52" i="29"/>
  <c r="AO52" i="29" s="1"/>
  <c r="AY51" i="29"/>
  <c r="AX51" i="29"/>
  <c r="AU51" i="29"/>
  <c r="AT51" i="29"/>
  <c r="AN51" i="29"/>
  <c r="AM51" i="29"/>
  <c r="AL51" i="29"/>
  <c r="AK51" i="29"/>
  <c r="AY50" i="29"/>
  <c r="AX50" i="29"/>
  <c r="AU50" i="29"/>
  <c r="AV50" i="29" s="1"/>
  <c r="AT50" i="29"/>
  <c r="BB50" i="29"/>
  <c r="AY49" i="29"/>
  <c r="AX49" i="29"/>
  <c r="AU49" i="29"/>
  <c r="AV49" i="29" s="1"/>
  <c r="AT49" i="29"/>
  <c r="AY48" i="29"/>
  <c r="AX48" i="29"/>
  <c r="AU48" i="29"/>
  <c r="AZ48" i="29" s="1"/>
  <c r="AT48" i="29"/>
  <c r="AY47" i="29"/>
  <c r="AX47" i="29"/>
  <c r="AU47" i="29"/>
  <c r="AT47" i="29"/>
  <c r="AY46" i="29"/>
  <c r="AX46" i="29"/>
  <c r="AU46" i="29"/>
  <c r="AV46" i="29" s="1"/>
  <c r="AT46" i="29"/>
  <c r="AY45" i="29"/>
  <c r="V49" i="33" s="1"/>
  <c r="AX45" i="29"/>
  <c r="AU45" i="29"/>
  <c r="AT45" i="29"/>
  <c r="AN45" i="29"/>
  <c r="AM45" i="29"/>
  <c r="AL45" i="29"/>
  <c r="AK45" i="29"/>
  <c r="AY44" i="29"/>
  <c r="V48" i="33" s="1"/>
  <c r="AX44" i="29"/>
  <c r="AU44" i="29"/>
  <c r="U48" i="33" s="1"/>
  <c r="AT44" i="29"/>
  <c r="AN44" i="29"/>
  <c r="AM44" i="29"/>
  <c r="AL44" i="29"/>
  <c r="AK44" i="29"/>
  <c r="AY43" i="29"/>
  <c r="V47" i="33" s="1"/>
  <c r="AX43" i="29"/>
  <c r="AU43" i="29"/>
  <c r="U47" i="33" s="1"/>
  <c r="AT43" i="29"/>
  <c r="AN43" i="29"/>
  <c r="AM43" i="29"/>
  <c r="AL43" i="29"/>
  <c r="AK43" i="29"/>
  <c r="AY42" i="29"/>
  <c r="V46" i="33" s="1"/>
  <c r="AX42" i="29"/>
  <c r="AU42" i="29"/>
  <c r="AT42" i="29"/>
  <c r="AN42" i="29"/>
  <c r="AM42" i="29"/>
  <c r="AL42" i="29"/>
  <c r="AK42" i="29"/>
  <c r="AY41" i="29"/>
  <c r="V45" i="33" s="1"/>
  <c r="AX41" i="29"/>
  <c r="AU41" i="29"/>
  <c r="AT41" i="29"/>
  <c r="AN41" i="29"/>
  <c r="AM41" i="29"/>
  <c r="AL41" i="29"/>
  <c r="AK41" i="29"/>
  <c r="AY40" i="29"/>
  <c r="V44" i="33" s="1"/>
  <c r="AX40" i="29"/>
  <c r="AU40" i="29"/>
  <c r="U44" i="33" s="1"/>
  <c r="AT40" i="29"/>
  <c r="AN40" i="29"/>
  <c r="AM40" i="29"/>
  <c r="AL40" i="29"/>
  <c r="AK40" i="29"/>
  <c r="AX39" i="29"/>
  <c r="AT39" i="29"/>
  <c r="AN39" i="29"/>
  <c r="AM39" i="29"/>
  <c r="AL39" i="29"/>
  <c r="AK39" i="29"/>
  <c r="AY38" i="29"/>
  <c r="V38" i="33" s="1"/>
  <c r="AX38" i="29"/>
  <c r="AU38" i="29"/>
  <c r="U38" i="33" s="1"/>
  <c r="AT38" i="29"/>
  <c r="AN38" i="29"/>
  <c r="AM38" i="29"/>
  <c r="AL38" i="29"/>
  <c r="AK38" i="29"/>
  <c r="AY37" i="29"/>
  <c r="V37" i="33" s="1"/>
  <c r="AX37" i="29"/>
  <c r="AU37" i="29"/>
  <c r="AT37" i="29"/>
  <c r="AN37" i="29"/>
  <c r="AM37" i="29"/>
  <c r="AL37" i="29"/>
  <c r="AK37" i="29"/>
  <c r="AY36" i="29"/>
  <c r="V36" i="33" s="1"/>
  <c r="AX36" i="29"/>
  <c r="AU36" i="29"/>
  <c r="AT36" i="29"/>
  <c r="AN36" i="29"/>
  <c r="AM36" i="29"/>
  <c r="AL36" i="29"/>
  <c r="AK36" i="29"/>
  <c r="AX35" i="29"/>
  <c r="AT35" i="29"/>
  <c r="AN35" i="29"/>
  <c r="AM35" i="29"/>
  <c r="AL35" i="29"/>
  <c r="AK35" i="29"/>
  <c r="AY34" i="29"/>
  <c r="V34" i="33" s="1"/>
  <c r="AX34" i="29"/>
  <c r="AU34" i="29"/>
  <c r="AT34" i="29"/>
  <c r="AN34" i="29"/>
  <c r="AM34" i="29"/>
  <c r="AL34" i="29"/>
  <c r="AK34" i="29"/>
  <c r="AY33" i="29"/>
  <c r="V33" i="33" s="1"/>
  <c r="AX33" i="29"/>
  <c r="AU33" i="29"/>
  <c r="AT33" i="29"/>
  <c r="AN33" i="29"/>
  <c r="AM33" i="29"/>
  <c r="AL33" i="29"/>
  <c r="AK33" i="29"/>
  <c r="AY32" i="29"/>
  <c r="V32" i="33" s="1"/>
  <c r="AX32" i="29"/>
  <c r="AU32" i="29"/>
  <c r="U32" i="33" s="1"/>
  <c r="AT32" i="29"/>
  <c r="AN32" i="29"/>
  <c r="AM32" i="29"/>
  <c r="AL32" i="29"/>
  <c r="AK32" i="29"/>
  <c r="AY31" i="29"/>
  <c r="AX31" i="29"/>
  <c r="AT31" i="29"/>
  <c r="AN31" i="29"/>
  <c r="AM31" i="29"/>
  <c r="AL31" i="29"/>
  <c r="AK31" i="29"/>
  <c r="AY30" i="29"/>
  <c r="AX30" i="29"/>
  <c r="AU30" i="29"/>
  <c r="AT30" i="29"/>
  <c r="AN30" i="29"/>
  <c r="AM30" i="29"/>
  <c r="AL30" i="29"/>
  <c r="AK30" i="29"/>
  <c r="AX29" i="29"/>
  <c r="AT29" i="29"/>
  <c r="AN29" i="29"/>
  <c r="AM29" i="29"/>
  <c r="AL29" i="29"/>
  <c r="AK29" i="29"/>
  <c r="AY28" i="29"/>
  <c r="V28" i="33" s="1"/>
  <c r="AX28" i="29"/>
  <c r="AU28" i="29"/>
  <c r="U28" i="33" s="1"/>
  <c r="AT28" i="29"/>
  <c r="AN28" i="29"/>
  <c r="AM28" i="29"/>
  <c r="AL28" i="29"/>
  <c r="AK28" i="29"/>
  <c r="AY27" i="29"/>
  <c r="V27" i="33" s="1"/>
  <c r="AX27" i="29"/>
  <c r="AT27" i="29"/>
  <c r="AN27" i="29"/>
  <c r="AM27" i="29"/>
  <c r="AL27" i="29"/>
  <c r="AK27" i="29"/>
  <c r="AY26" i="29"/>
  <c r="V26" i="33" s="1"/>
  <c r="AX26" i="29"/>
  <c r="AU26" i="29"/>
  <c r="U26" i="33" s="1"/>
  <c r="AT26" i="29"/>
  <c r="AN26" i="29"/>
  <c r="AM26" i="29"/>
  <c r="AL26" i="29"/>
  <c r="AK26" i="29"/>
  <c r="AY25" i="29"/>
  <c r="V25" i="33" s="1"/>
  <c r="AX25" i="29"/>
  <c r="AT25" i="29"/>
  <c r="AN25" i="29"/>
  <c r="AM25" i="29"/>
  <c r="AL25" i="29"/>
  <c r="AK25" i="29"/>
  <c r="AY24" i="29"/>
  <c r="V24" i="33" s="1"/>
  <c r="AX24" i="29"/>
  <c r="AU24" i="29"/>
  <c r="U24" i="33" s="1"/>
  <c r="AT24" i="29"/>
  <c r="AN24" i="29"/>
  <c r="AM24" i="29"/>
  <c r="AL24" i="29"/>
  <c r="AK24" i="29"/>
  <c r="AY23" i="29"/>
  <c r="V23" i="33" s="1"/>
  <c r="AX23" i="29"/>
  <c r="AU23" i="29"/>
  <c r="AT23" i="29"/>
  <c r="AN23" i="29"/>
  <c r="AM23" i="29"/>
  <c r="AL23" i="29"/>
  <c r="AK23" i="29"/>
  <c r="AY22" i="29"/>
  <c r="V22" i="33" s="1"/>
  <c r="AX22" i="29"/>
  <c r="AU22" i="29"/>
  <c r="AT22" i="29"/>
  <c r="AN22" i="29"/>
  <c r="AM22" i="29"/>
  <c r="AL22" i="29"/>
  <c r="AK22" i="29"/>
  <c r="AX21" i="29"/>
  <c r="AT21" i="29"/>
  <c r="AN21" i="29"/>
  <c r="AM21" i="29"/>
  <c r="AL21" i="29"/>
  <c r="AK21" i="29"/>
  <c r="AY20" i="29"/>
  <c r="V20" i="33" s="1"/>
  <c r="AX20" i="29"/>
  <c r="AU20" i="29"/>
  <c r="AT20" i="29"/>
  <c r="AN20" i="29"/>
  <c r="AM20" i="29"/>
  <c r="AL20" i="29"/>
  <c r="AK20" i="29"/>
  <c r="AY19" i="29"/>
  <c r="V19" i="33" s="1"/>
  <c r="AX19" i="29"/>
  <c r="AU19" i="29"/>
  <c r="AT19" i="29"/>
  <c r="AN19" i="29"/>
  <c r="AM19" i="29"/>
  <c r="AL19" i="29"/>
  <c r="AK19" i="29"/>
  <c r="AX18" i="29"/>
  <c r="AT18" i="29"/>
  <c r="AN18" i="29"/>
  <c r="AM18" i="29"/>
  <c r="AL18" i="29"/>
  <c r="AK18" i="29"/>
  <c r="AY17" i="29"/>
  <c r="V17" i="33" s="1"/>
  <c r="AX17" i="29"/>
  <c r="AT17" i="29"/>
  <c r="AN17" i="29"/>
  <c r="AM17" i="29"/>
  <c r="AL17" i="29"/>
  <c r="AK17" i="29"/>
  <c r="AX16" i="29"/>
  <c r="AT16" i="29"/>
  <c r="AN16" i="29"/>
  <c r="AM16" i="29"/>
  <c r="AL16" i="29"/>
  <c r="U22" i="24" s="1"/>
  <c r="AK16" i="29"/>
  <c r="AY15" i="29"/>
  <c r="V15" i="33" s="1"/>
  <c r="AX15" i="29"/>
  <c r="AU15" i="29"/>
  <c r="U15" i="33" s="1"/>
  <c r="AT15" i="29"/>
  <c r="AB22" i="24" s="1"/>
  <c r="AN15" i="29"/>
  <c r="W22" i="24" s="1"/>
  <c r="AM15" i="29"/>
  <c r="V22" i="24" s="1"/>
  <c r="AL15" i="29"/>
  <c r="AK15" i="29"/>
  <c r="T22" i="24" s="1"/>
  <c r="AX14" i="29"/>
  <c r="AT14" i="29"/>
  <c r="AN14" i="29"/>
  <c r="AM14" i="29"/>
  <c r="AL14" i="29"/>
  <c r="AK14" i="29"/>
  <c r="AY13" i="29"/>
  <c r="V13" i="33" s="1"/>
  <c r="AX13" i="29"/>
  <c r="AT13" i="29"/>
  <c r="AN13" i="29"/>
  <c r="AM13" i="29"/>
  <c r="AL13" i="29"/>
  <c r="AK13" i="29"/>
  <c r="AY12" i="29"/>
  <c r="AX12" i="29"/>
  <c r="AT12" i="29"/>
  <c r="AN12" i="29"/>
  <c r="AM12" i="29"/>
  <c r="AL12" i="29"/>
  <c r="AK12" i="29"/>
  <c r="AY11" i="29"/>
  <c r="V11" i="33" s="1"/>
  <c r="AX11" i="29"/>
  <c r="AT11" i="29"/>
  <c r="AN11" i="29"/>
  <c r="AM11" i="29"/>
  <c r="AL11" i="29"/>
  <c r="AK11" i="29"/>
  <c r="AY55" i="28"/>
  <c r="AX55" i="28"/>
  <c r="AU55" i="28"/>
  <c r="AV55" i="28" s="1"/>
  <c r="AT55" i="28"/>
  <c r="AN55" i="28"/>
  <c r="AM55" i="28"/>
  <c r="AL55" i="28"/>
  <c r="AK55" i="28"/>
  <c r="AY54" i="28"/>
  <c r="AX54" i="28"/>
  <c r="AU54" i="28"/>
  <c r="AV54" i="28" s="1"/>
  <c r="AT54" i="28"/>
  <c r="AN54" i="28"/>
  <c r="AM54" i="28"/>
  <c r="AL54" i="28"/>
  <c r="AK54" i="28"/>
  <c r="AO54" i="28" s="1"/>
  <c r="BB54" i="28" s="1"/>
  <c r="AY53" i="28"/>
  <c r="AX53" i="28"/>
  <c r="AU53" i="28"/>
  <c r="AV53" i="28" s="1"/>
  <c r="AT53" i="28"/>
  <c r="AN53" i="28"/>
  <c r="AM53" i="28"/>
  <c r="AL53" i="28"/>
  <c r="AK53" i="28"/>
  <c r="AY52" i="28"/>
  <c r="AX52" i="28"/>
  <c r="AU52" i="28"/>
  <c r="AT52" i="28"/>
  <c r="AN52" i="28"/>
  <c r="AM52" i="28"/>
  <c r="AL52" i="28"/>
  <c r="AK52" i="28"/>
  <c r="AY51" i="28"/>
  <c r="AX51" i="28"/>
  <c r="AU51" i="28"/>
  <c r="AT51" i="28"/>
  <c r="AN51" i="28"/>
  <c r="AM51" i="28"/>
  <c r="AL51" i="28"/>
  <c r="AK51" i="28"/>
  <c r="AY50" i="28"/>
  <c r="AX50" i="28"/>
  <c r="AU50" i="28"/>
  <c r="AT50" i="28"/>
  <c r="AN50" i="28"/>
  <c r="AM50" i="28"/>
  <c r="AL50" i="28"/>
  <c r="AK50" i="28"/>
  <c r="AO50" i="28" s="1"/>
  <c r="BB50" i="28" s="1"/>
  <c r="AY49" i="28"/>
  <c r="AX49" i="28"/>
  <c r="AU49" i="28"/>
  <c r="AV49" i="28" s="1"/>
  <c r="AT49" i="28"/>
  <c r="AN49" i="28"/>
  <c r="AM49" i="28"/>
  <c r="AL49" i="28"/>
  <c r="AK49" i="28"/>
  <c r="AY48" i="28"/>
  <c r="AX48" i="28"/>
  <c r="AU48" i="28"/>
  <c r="AT48" i="28"/>
  <c r="AN48" i="28"/>
  <c r="AM48" i="28"/>
  <c r="AL48" i="28"/>
  <c r="AK48" i="28"/>
  <c r="AY47" i="28"/>
  <c r="AX47" i="28"/>
  <c r="AU47" i="28"/>
  <c r="AZ47" i="28" s="1"/>
  <c r="AT47" i="28"/>
  <c r="AN47" i="28"/>
  <c r="AM47" i="28"/>
  <c r="AL47" i="28"/>
  <c r="AK47" i="28"/>
  <c r="AY46" i="28"/>
  <c r="AX46" i="28"/>
  <c r="AU46" i="28"/>
  <c r="AT46" i="28"/>
  <c r="AN46" i="28"/>
  <c r="AM46" i="28"/>
  <c r="AL46" i="28"/>
  <c r="AK46" i="28"/>
  <c r="AY45" i="28"/>
  <c r="R49" i="33" s="1"/>
  <c r="AX45" i="28"/>
  <c r="AU45" i="28"/>
  <c r="AT45" i="28"/>
  <c r="AN45" i="28"/>
  <c r="AM45" i="28"/>
  <c r="AL45" i="28"/>
  <c r="AK45" i="28"/>
  <c r="AY44" i="28"/>
  <c r="R48" i="33" s="1"/>
  <c r="AX44" i="28"/>
  <c r="AU44" i="28"/>
  <c r="AT44" i="28"/>
  <c r="AN44" i="28"/>
  <c r="AM44" i="28"/>
  <c r="AL44" i="28"/>
  <c r="AK44" i="28"/>
  <c r="AY43" i="28"/>
  <c r="R47" i="33" s="1"/>
  <c r="AX43" i="28"/>
  <c r="AU43" i="28"/>
  <c r="AT43" i="28"/>
  <c r="AN43" i="28"/>
  <c r="AM43" i="28"/>
  <c r="AL43" i="28"/>
  <c r="AK43" i="28"/>
  <c r="AY42" i="28"/>
  <c r="R46" i="33" s="1"/>
  <c r="AX42" i="28"/>
  <c r="AU42" i="28"/>
  <c r="AT42" i="28"/>
  <c r="AN42" i="28"/>
  <c r="AM42" i="28"/>
  <c r="AL42" i="28"/>
  <c r="AK42" i="28"/>
  <c r="AY41" i="28"/>
  <c r="R45" i="33" s="1"/>
  <c r="AX41" i="28"/>
  <c r="AU41" i="28"/>
  <c r="AT41" i="28"/>
  <c r="AN41" i="28"/>
  <c r="AM41" i="28"/>
  <c r="AL41" i="28"/>
  <c r="AK41" i="28"/>
  <c r="AY40" i="28"/>
  <c r="R44" i="33" s="1"/>
  <c r="AX40" i="28"/>
  <c r="AU40" i="28"/>
  <c r="Q44" i="33" s="1"/>
  <c r="AT40" i="28"/>
  <c r="AN40" i="28"/>
  <c r="AM40" i="28"/>
  <c r="AL40" i="28"/>
  <c r="AK40" i="28"/>
  <c r="AY39" i="28"/>
  <c r="R43" i="33" s="1"/>
  <c r="AX39" i="28"/>
  <c r="AU39" i="28"/>
  <c r="AT39" i="28"/>
  <c r="AN39" i="28"/>
  <c r="AM39" i="28"/>
  <c r="AL39" i="28"/>
  <c r="AK39" i="28"/>
  <c r="AY38" i="28"/>
  <c r="R38" i="33" s="1"/>
  <c r="AX38" i="28"/>
  <c r="AU38" i="28"/>
  <c r="Q38" i="33" s="1"/>
  <c r="AT38" i="28"/>
  <c r="AN38" i="28"/>
  <c r="AM38" i="28"/>
  <c r="AL38" i="28"/>
  <c r="AK38" i="28"/>
  <c r="AY37" i="28"/>
  <c r="R37" i="33" s="1"/>
  <c r="AX37" i="28"/>
  <c r="AT37" i="28"/>
  <c r="AN37" i="28"/>
  <c r="AM37" i="28"/>
  <c r="AL37" i="28"/>
  <c r="AK37" i="28"/>
  <c r="AY36" i="28"/>
  <c r="R36" i="33" s="1"/>
  <c r="AX36" i="28"/>
  <c r="AU36" i="28"/>
  <c r="Q36" i="33" s="1"/>
  <c r="AT36" i="28"/>
  <c r="AN36" i="28"/>
  <c r="AM36" i="28"/>
  <c r="AL36" i="28"/>
  <c r="AK36" i="28"/>
  <c r="AY35" i="28"/>
  <c r="R35" i="33" s="1"/>
  <c r="AX35" i="28"/>
  <c r="AT35" i="28"/>
  <c r="AN35" i="28"/>
  <c r="AM35" i="28"/>
  <c r="AL35" i="28"/>
  <c r="AK35" i="28"/>
  <c r="AY34" i="28"/>
  <c r="R34" i="33" s="1"/>
  <c r="AX34" i="28"/>
  <c r="AU34" i="28"/>
  <c r="Q34" i="33" s="1"/>
  <c r="AT34" i="28"/>
  <c r="AN34" i="28"/>
  <c r="AM34" i="28"/>
  <c r="AL34" i="28"/>
  <c r="AK34" i="28"/>
  <c r="AY33" i="28"/>
  <c r="R33" i="33" s="1"/>
  <c r="AX33" i="28"/>
  <c r="AU33" i="28"/>
  <c r="AT33" i="28"/>
  <c r="AN33" i="28"/>
  <c r="AM33" i="28"/>
  <c r="AL33" i="28"/>
  <c r="AK33" i="28"/>
  <c r="AY32" i="28"/>
  <c r="R32" i="33" s="1"/>
  <c r="AX32" i="28"/>
  <c r="AU32" i="28"/>
  <c r="Q32" i="33" s="1"/>
  <c r="AT32" i="28"/>
  <c r="AN32" i="28"/>
  <c r="AM32" i="28"/>
  <c r="AL32" i="28"/>
  <c r="AK32" i="28"/>
  <c r="AY31" i="28"/>
  <c r="AX31" i="28"/>
  <c r="AT31" i="28"/>
  <c r="AN31" i="28"/>
  <c r="AM31" i="28"/>
  <c r="AL31" i="28"/>
  <c r="AK31" i="28"/>
  <c r="AY30" i="28"/>
  <c r="AX30" i="28"/>
  <c r="AU30" i="28"/>
  <c r="AT30" i="28"/>
  <c r="AN30" i="28"/>
  <c r="AM30" i="28"/>
  <c r="AL30" i="28"/>
  <c r="AK30" i="28"/>
  <c r="AX29" i="28"/>
  <c r="AT29" i="28"/>
  <c r="AN29" i="28"/>
  <c r="AM29" i="28"/>
  <c r="AL29" i="28"/>
  <c r="AK29" i="28"/>
  <c r="AY28" i="28"/>
  <c r="R28" i="33" s="1"/>
  <c r="AX28" i="28"/>
  <c r="AU28" i="28"/>
  <c r="Q28" i="33" s="1"/>
  <c r="AT28" i="28"/>
  <c r="AN28" i="28"/>
  <c r="AM28" i="28"/>
  <c r="AL28" i="28"/>
  <c r="AK28" i="28"/>
  <c r="AY27" i="28"/>
  <c r="R27" i="33" s="1"/>
  <c r="AX27" i="28"/>
  <c r="AT27" i="28"/>
  <c r="AN27" i="28"/>
  <c r="AM27" i="28"/>
  <c r="AL27" i="28"/>
  <c r="AK27" i="28"/>
  <c r="AY26" i="28"/>
  <c r="R26" i="33" s="1"/>
  <c r="AX26" i="28"/>
  <c r="AU26" i="28"/>
  <c r="AT26" i="28"/>
  <c r="AN26" i="28"/>
  <c r="AM26" i="28"/>
  <c r="AL26" i="28"/>
  <c r="AK26" i="28"/>
  <c r="AY25" i="28"/>
  <c r="R25" i="33" s="1"/>
  <c r="AX25" i="28"/>
  <c r="AT25" i="28"/>
  <c r="AN25" i="28"/>
  <c r="AM25" i="28"/>
  <c r="AL25" i="28"/>
  <c r="AK25" i="28"/>
  <c r="AY24" i="28"/>
  <c r="R24" i="33" s="1"/>
  <c r="AX24" i="28"/>
  <c r="AU24" i="28"/>
  <c r="Q24" i="33" s="1"/>
  <c r="AT24" i="28"/>
  <c r="AN24" i="28"/>
  <c r="AM24" i="28"/>
  <c r="AL24" i="28"/>
  <c r="AK24" i="28"/>
  <c r="AY23" i="28"/>
  <c r="R23" i="33" s="1"/>
  <c r="AX23" i="28"/>
  <c r="AU23" i="28"/>
  <c r="Q23" i="33" s="1"/>
  <c r="AT23" i="28"/>
  <c r="AN23" i="28"/>
  <c r="AM23" i="28"/>
  <c r="AL23" i="28"/>
  <c r="AK23" i="28"/>
  <c r="AY22" i="28"/>
  <c r="R22" i="33" s="1"/>
  <c r="AX22" i="28"/>
  <c r="AU22" i="28"/>
  <c r="AT22" i="28"/>
  <c r="AN22" i="28"/>
  <c r="AM22" i="28"/>
  <c r="AL22" i="28"/>
  <c r="AK22" i="28"/>
  <c r="AY21" i="28"/>
  <c r="R21" i="33" s="1"/>
  <c r="AX21" i="28"/>
  <c r="AT21" i="28"/>
  <c r="AN21" i="28"/>
  <c r="AM21" i="28"/>
  <c r="AL21" i="28"/>
  <c r="AK21" i="28"/>
  <c r="AY20" i="28"/>
  <c r="R20" i="33" s="1"/>
  <c r="AX20" i="28"/>
  <c r="AU20" i="28"/>
  <c r="Q20" i="33" s="1"/>
  <c r="AT20" i="28"/>
  <c r="AN20" i="28"/>
  <c r="AM20" i="28"/>
  <c r="AL20" i="28"/>
  <c r="AK20" i="28"/>
  <c r="AY19" i="28"/>
  <c r="R19" i="33" s="1"/>
  <c r="AX19" i="28"/>
  <c r="AU19" i="28"/>
  <c r="AT19" i="28"/>
  <c r="AN19" i="28"/>
  <c r="AM19" i="28"/>
  <c r="AL19" i="28"/>
  <c r="AK19" i="28"/>
  <c r="AX18" i="28"/>
  <c r="AT18" i="28"/>
  <c r="AN18" i="28"/>
  <c r="AM18" i="28"/>
  <c r="AL18" i="28"/>
  <c r="AK18" i="28"/>
  <c r="AX17" i="28"/>
  <c r="AT17" i="28"/>
  <c r="AN17" i="28"/>
  <c r="AM17" i="28"/>
  <c r="AL17" i="28"/>
  <c r="AK17" i="28"/>
  <c r="AX16" i="28"/>
  <c r="AT16" i="28"/>
  <c r="AN16" i="28"/>
  <c r="AM16" i="28"/>
  <c r="AL16" i="28"/>
  <c r="U20" i="24" s="1"/>
  <c r="AK16" i="28"/>
  <c r="AY15" i="28"/>
  <c r="R15" i="33" s="1"/>
  <c r="AX15" i="28"/>
  <c r="AU15" i="28"/>
  <c r="AT15" i="28"/>
  <c r="AN15" i="28"/>
  <c r="AM15" i="28"/>
  <c r="AL15" i="28"/>
  <c r="AK15" i="28"/>
  <c r="T20" i="24" s="1"/>
  <c r="AX14" i="28"/>
  <c r="AT14" i="28"/>
  <c r="AN14" i="28"/>
  <c r="AM14" i="28"/>
  <c r="AL14" i="28"/>
  <c r="AK14" i="28"/>
  <c r="AY13" i="28"/>
  <c r="R13" i="33" s="1"/>
  <c r="AX13" i="28"/>
  <c r="AU13" i="28"/>
  <c r="AT13" i="28"/>
  <c r="AN13" i="28"/>
  <c r="AM13" i="28"/>
  <c r="AL13" i="28"/>
  <c r="AK13" i="28"/>
  <c r="AY12" i="28"/>
  <c r="AX12" i="28"/>
  <c r="AT12" i="28"/>
  <c r="AN12" i="28"/>
  <c r="AM12" i="28"/>
  <c r="AL12" i="28"/>
  <c r="AK12" i="28"/>
  <c r="AY11" i="28"/>
  <c r="R11" i="33" s="1"/>
  <c r="AX11" i="28"/>
  <c r="AT11" i="28"/>
  <c r="AN11" i="28"/>
  <c r="AM11" i="28"/>
  <c r="AL11" i="28"/>
  <c r="AK11" i="28"/>
  <c r="AY55" i="27"/>
  <c r="AX55" i="27"/>
  <c r="AU55" i="27"/>
  <c r="AZ55" i="27" s="1"/>
  <c r="AT55" i="27"/>
  <c r="AN55" i="27"/>
  <c r="AM55" i="27"/>
  <c r="AL55" i="27"/>
  <c r="AK55" i="27"/>
  <c r="AY54" i="27"/>
  <c r="AX54" i="27"/>
  <c r="AU54" i="27"/>
  <c r="AZ54" i="27" s="1"/>
  <c r="AT54" i="27"/>
  <c r="AN54" i="27"/>
  <c r="AM54" i="27"/>
  <c r="AL54" i="27"/>
  <c r="AK54" i="27"/>
  <c r="AO54" i="27" s="1"/>
  <c r="BB54" i="27" s="1"/>
  <c r="AY53" i="27"/>
  <c r="AX53" i="27"/>
  <c r="AU53" i="27"/>
  <c r="AV53" i="27" s="1"/>
  <c r="AT53" i="27"/>
  <c r="AN53" i="27"/>
  <c r="AM53" i="27"/>
  <c r="AL53" i="27"/>
  <c r="AK53" i="27"/>
  <c r="AY52" i="27"/>
  <c r="AX52" i="27"/>
  <c r="AU52" i="27"/>
  <c r="AZ52" i="27" s="1"/>
  <c r="AT52" i="27"/>
  <c r="AN52" i="27"/>
  <c r="AM52" i="27"/>
  <c r="AL52" i="27"/>
  <c r="AK52" i="27"/>
  <c r="AY51" i="27"/>
  <c r="AX51" i="27"/>
  <c r="AU51" i="27"/>
  <c r="AT51" i="27"/>
  <c r="AN51" i="27"/>
  <c r="AM51" i="27"/>
  <c r="AL51" i="27"/>
  <c r="AK51" i="27"/>
  <c r="AO51" i="27" s="1"/>
  <c r="AY50" i="27"/>
  <c r="AX50" i="27"/>
  <c r="AU50" i="27"/>
  <c r="AZ50" i="27" s="1"/>
  <c r="AT50" i="27"/>
  <c r="AN50" i="27"/>
  <c r="AM50" i="27"/>
  <c r="AL50" i="27"/>
  <c r="AK50" i="27"/>
  <c r="AO50" i="27" s="1"/>
  <c r="BB50" i="27" s="1"/>
  <c r="AY49" i="27"/>
  <c r="AX49" i="27"/>
  <c r="AU49" i="27"/>
  <c r="AV49" i="27" s="1"/>
  <c r="AT49" i="27"/>
  <c r="AN49" i="27"/>
  <c r="AM49" i="27"/>
  <c r="AL49" i="27"/>
  <c r="AK49" i="27"/>
  <c r="AY48" i="27"/>
  <c r="AX48" i="27"/>
  <c r="AU48" i="27"/>
  <c r="AT48" i="27"/>
  <c r="AN48" i="27"/>
  <c r="AM48" i="27"/>
  <c r="AL48" i="27"/>
  <c r="AK48" i="27"/>
  <c r="AY47" i="27"/>
  <c r="AX47" i="27"/>
  <c r="AU47" i="27"/>
  <c r="AZ47" i="27" s="1"/>
  <c r="AT47" i="27"/>
  <c r="AN47" i="27"/>
  <c r="AM47" i="27"/>
  <c r="AL47" i="27"/>
  <c r="AK47" i="27"/>
  <c r="AY46" i="27"/>
  <c r="AX46" i="27"/>
  <c r="AU46" i="27"/>
  <c r="AT46" i="27"/>
  <c r="AN46" i="27"/>
  <c r="AM46" i="27"/>
  <c r="AL46" i="27"/>
  <c r="AK46" i="27"/>
  <c r="AO46" i="27" s="1"/>
  <c r="AY45" i="27"/>
  <c r="N49" i="33" s="1"/>
  <c r="AX45" i="27"/>
  <c r="AU45" i="27"/>
  <c r="AT45" i="27"/>
  <c r="AN45" i="27"/>
  <c r="AM45" i="27"/>
  <c r="AL45" i="27"/>
  <c r="AK45" i="27"/>
  <c r="AY44" i="27"/>
  <c r="N48" i="33" s="1"/>
  <c r="AX44" i="27"/>
  <c r="AU44" i="27"/>
  <c r="M48" i="33" s="1"/>
  <c r="AT44" i="27"/>
  <c r="AN44" i="27"/>
  <c r="AM44" i="27"/>
  <c r="AL44" i="27"/>
  <c r="AK44" i="27"/>
  <c r="AY43" i="27"/>
  <c r="N47" i="33" s="1"/>
  <c r="AX43" i="27"/>
  <c r="AU43" i="27"/>
  <c r="AT43" i="27"/>
  <c r="AN43" i="27"/>
  <c r="AM43" i="27"/>
  <c r="AL43" i="27"/>
  <c r="AK43" i="27"/>
  <c r="AY42" i="27"/>
  <c r="N46" i="33" s="1"/>
  <c r="AX42" i="27"/>
  <c r="AU42" i="27"/>
  <c r="M46" i="33" s="1"/>
  <c r="AT42" i="27"/>
  <c r="AN42" i="27"/>
  <c r="AM42" i="27"/>
  <c r="AL42" i="27"/>
  <c r="AK42" i="27"/>
  <c r="AY41" i="27"/>
  <c r="N45" i="33" s="1"/>
  <c r="AX41" i="27"/>
  <c r="AU41" i="27"/>
  <c r="AT41" i="27"/>
  <c r="AN41" i="27"/>
  <c r="AM41" i="27"/>
  <c r="AL41" i="27"/>
  <c r="AK41" i="27"/>
  <c r="AY40" i="27"/>
  <c r="N44" i="33" s="1"/>
  <c r="AX40" i="27"/>
  <c r="AU40" i="27"/>
  <c r="M44" i="33" s="1"/>
  <c r="AT40" i="27"/>
  <c r="AN40" i="27"/>
  <c r="AM40" i="27"/>
  <c r="AL40" i="27"/>
  <c r="AK40" i="27"/>
  <c r="AY39" i="27"/>
  <c r="N43" i="33" s="1"/>
  <c r="AX39" i="27"/>
  <c r="AU39" i="27"/>
  <c r="AT39" i="27"/>
  <c r="AN39" i="27"/>
  <c r="AM39" i="27"/>
  <c r="AL39" i="27"/>
  <c r="AK39" i="27"/>
  <c r="AY38" i="27"/>
  <c r="N38" i="33" s="1"/>
  <c r="AX38" i="27"/>
  <c r="AU38" i="27"/>
  <c r="M38" i="33" s="1"/>
  <c r="AT38" i="27"/>
  <c r="AN38" i="27"/>
  <c r="AM38" i="27"/>
  <c r="AL38" i="27"/>
  <c r="AK38" i="27"/>
  <c r="AY37" i="27"/>
  <c r="N37" i="33" s="1"/>
  <c r="AX37" i="27"/>
  <c r="AT37" i="27"/>
  <c r="AN37" i="27"/>
  <c r="AM37" i="27"/>
  <c r="AL37" i="27"/>
  <c r="AK37" i="27"/>
  <c r="AY36" i="27"/>
  <c r="N36" i="33" s="1"/>
  <c r="AX36" i="27"/>
  <c r="AU36" i="27"/>
  <c r="AT36" i="27"/>
  <c r="AN36" i="27"/>
  <c r="AM36" i="27"/>
  <c r="AL36" i="27"/>
  <c r="AK36" i="27"/>
  <c r="AY35" i="27"/>
  <c r="N35" i="33" s="1"/>
  <c r="AX35" i="27"/>
  <c r="AT35" i="27"/>
  <c r="AN35" i="27"/>
  <c r="AM35" i="27"/>
  <c r="AL35" i="27"/>
  <c r="AK35" i="27"/>
  <c r="AY34" i="27"/>
  <c r="N34" i="33" s="1"/>
  <c r="AX34" i="27"/>
  <c r="AU34" i="27"/>
  <c r="M34" i="33" s="1"/>
  <c r="AT34" i="27"/>
  <c r="AN34" i="27"/>
  <c r="AM34" i="27"/>
  <c r="AL34" i="27"/>
  <c r="AK34" i="27"/>
  <c r="AY33" i="27"/>
  <c r="N33" i="33" s="1"/>
  <c r="AX33" i="27"/>
  <c r="AU33" i="27"/>
  <c r="AT33" i="27"/>
  <c r="AN33" i="27"/>
  <c r="AM33" i="27"/>
  <c r="AL33" i="27"/>
  <c r="AK33" i="27"/>
  <c r="AY32" i="27"/>
  <c r="N32" i="33" s="1"/>
  <c r="AX32" i="27"/>
  <c r="AU32" i="27"/>
  <c r="AT32" i="27"/>
  <c r="AN32" i="27"/>
  <c r="AM32" i="27"/>
  <c r="AL32" i="27"/>
  <c r="AK32" i="27"/>
  <c r="AY31" i="27"/>
  <c r="AX31" i="27"/>
  <c r="AU31" i="27"/>
  <c r="AT31" i="27"/>
  <c r="AN31" i="27"/>
  <c r="AM31" i="27"/>
  <c r="AL31" i="27"/>
  <c r="AK31" i="27"/>
  <c r="AY30" i="27"/>
  <c r="AX30" i="27"/>
  <c r="AU30" i="27"/>
  <c r="AT30" i="27"/>
  <c r="AN30" i="27"/>
  <c r="AM30" i="27"/>
  <c r="AL30" i="27"/>
  <c r="AK30" i="27"/>
  <c r="AX29" i="27"/>
  <c r="AT29" i="27"/>
  <c r="AN29" i="27"/>
  <c r="AM29" i="27"/>
  <c r="AL29" i="27"/>
  <c r="AK29" i="27"/>
  <c r="AY28" i="27"/>
  <c r="N28" i="33" s="1"/>
  <c r="AX28" i="27"/>
  <c r="AU28" i="27"/>
  <c r="AT28" i="27"/>
  <c r="AN28" i="27"/>
  <c r="AM28" i="27"/>
  <c r="AL28" i="27"/>
  <c r="AK28" i="27"/>
  <c r="AY27" i="27"/>
  <c r="N27" i="33" s="1"/>
  <c r="AX27" i="27"/>
  <c r="AT27" i="27"/>
  <c r="AN27" i="27"/>
  <c r="AM27" i="27"/>
  <c r="AL27" i="27"/>
  <c r="AK27" i="27"/>
  <c r="AY26" i="27"/>
  <c r="N26" i="33" s="1"/>
  <c r="AX26" i="27"/>
  <c r="AU26" i="27"/>
  <c r="M26" i="33" s="1"/>
  <c r="AT26" i="27"/>
  <c r="AN26" i="27"/>
  <c r="AM26" i="27"/>
  <c r="AL26" i="27"/>
  <c r="AK26" i="27"/>
  <c r="AY25" i="27"/>
  <c r="N25" i="33" s="1"/>
  <c r="AX25" i="27"/>
  <c r="AT25" i="27"/>
  <c r="AN25" i="27"/>
  <c r="AM25" i="27"/>
  <c r="AL25" i="27"/>
  <c r="AK25" i="27"/>
  <c r="AY24" i="27"/>
  <c r="N24" i="33" s="1"/>
  <c r="AX24" i="27"/>
  <c r="AU24" i="27"/>
  <c r="M24" i="33" s="1"/>
  <c r="AT24" i="27"/>
  <c r="AN24" i="27"/>
  <c r="AM24" i="27"/>
  <c r="AL24" i="27"/>
  <c r="AK24" i="27"/>
  <c r="AY23" i="27"/>
  <c r="N23" i="33" s="1"/>
  <c r="AX23" i="27"/>
  <c r="AU23" i="27"/>
  <c r="AT23" i="27"/>
  <c r="AN23" i="27"/>
  <c r="AM23" i="27"/>
  <c r="AL23" i="27"/>
  <c r="AK23" i="27"/>
  <c r="AY22" i="27"/>
  <c r="N22" i="33" s="1"/>
  <c r="AX22" i="27"/>
  <c r="AU22" i="27"/>
  <c r="M22" i="33" s="1"/>
  <c r="AT22" i="27"/>
  <c r="AN22" i="27"/>
  <c r="AM22" i="27"/>
  <c r="AL22" i="27"/>
  <c r="AK22" i="27"/>
  <c r="AY21" i="27"/>
  <c r="N21" i="33" s="1"/>
  <c r="AX21" i="27"/>
  <c r="AT21" i="27"/>
  <c r="AN21" i="27"/>
  <c r="AM21" i="27"/>
  <c r="AL21" i="27"/>
  <c r="AK21" i="27"/>
  <c r="AY20" i="27"/>
  <c r="N20" i="33" s="1"/>
  <c r="AX20" i="27"/>
  <c r="AU20" i="27"/>
  <c r="M20" i="33" s="1"/>
  <c r="AT20" i="27"/>
  <c r="AN20" i="27"/>
  <c r="AM20" i="27"/>
  <c r="AL20" i="27"/>
  <c r="AK20" i="27"/>
  <c r="AY19" i="27"/>
  <c r="N19" i="33" s="1"/>
  <c r="AX19" i="27"/>
  <c r="AU19" i="27"/>
  <c r="AT19" i="27"/>
  <c r="AN19" i="27"/>
  <c r="AM19" i="27"/>
  <c r="AL19" i="27"/>
  <c r="AK19" i="27"/>
  <c r="AX18" i="27"/>
  <c r="AT18" i="27"/>
  <c r="AN18" i="27"/>
  <c r="AM18" i="27"/>
  <c r="AL18" i="27"/>
  <c r="AK18" i="27"/>
  <c r="AX17" i="27"/>
  <c r="AT17" i="27"/>
  <c r="AN17" i="27"/>
  <c r="AM17" i="27"/>
  <c r="AL17" i="27"/>
  <c r="AK17" i="27"/>
  <c r="AX16" i="27"/>
  <c r="AT16" i="27"/>
  <c r="AN16" i="27"/>
  <c r="AM16" i="27"/>
  <c r="AL16" i="27"/>
  <c r="AK16" i="27"/>
  <c r="T18" i="24" s="1"/>
  <c r="AY15" i="27"/>
  <c r="N15" i="33" s="1"/>
  <c r="AX15" i="27"/>
  <c r="AU15" i="27"/>
  <c r="AT15" i="27"/>
  <c r="AN15" i="27"/>
  <c r="AM15" i="27"/>
  <c r="AL15" i="27"/>
  <c r="AK15" i="27"/>
  <c r="AX14" i="27"/>
  <c r="AT14" i="27"/>
  <c r="AN14" i="27"/>
  <c r="AM14" i="27"/>
  <c r="AL14" i="27"/>
  <c r="AK14" i="27"/>
  <c r="AY13" i="27"/>
  <c r="N13" i="33" s="1"/>
  <c r="AX13" i="27"/>
  <c r="AU13" i="27"/>
  <c r="AT13" i="27"/>
  <c r="AN13" i="27"/>
  <c r="AM13" i="27"/>
  <c r="AL13" i="27"/>
  <c r="AK13" i="27"/>
  <c r="AY12" i="27"/>
  <c r="AX12" i="27"/>
  <c r="AT12" i="27"/>
  <c r="AN12" i="27"/>
  <c r="AM12" i="27"/>
  <c r="AL12" i="27"/>
  <c r="AK12" i="27"/>
  <c r="AY11" i="27"/>
  <c r="N11" i="33" s="1"/>
  <c r="AX11" i="27"/>
  <c r="AT11" i="27"/>
  <c r="AN11" i="27"/>
  <c r="AM11" i="27"/>
  <c r="AL11" i="27"/>
  <c r="AK11" i="27"/>
  <c r="AY55" i="26"/>
  <c r="AX55" i="26"/>
  <c r="AU55" i="26"/>
  <c r="AT55" i="26"/>
  <c r="AN55" i="26"/>
  <c r="AM55" i="26"/>
  <c r="AL55" i="26"/>
  <c r="AK55" i="26"/>
  <c r="AY54" i="26"/>
  <c r="AX54" i="26"/>
  <c r="AU54" i="26"/>
  <c r="AZ54" i="26" s="1"/>
  <c r="AT54" i="26"/>
  <c r="AN54" i="26"/>
  <c r="AM54" i="26"/>
  <c r="AL54" i="26"/>
  <c r="AK54" i="26"/>
  <c r="AY53" i="26"/>
  <c r="AX53" i="26"/>
  <c r="AU53" i="26"/>
  <c r="AZ53" i="26" s="1"/>
  <c r="AT53" i="26"/>
  <c r="AN53" i="26"/>
  <c r="AM53" i="26"/>
  <c r="AL53" i="26"/>
  <c r="AK53" i="26"/>
  <c r="AY52" i="26"/>
  <c r="AX52" i="26"/>
  <c r="AU52" i="26"/>
  <c r="AV52" i="26" s="1"/>
  <c r="AT52" i="26"/>
  <c r="AN52" i="26"/>
  <c r="AM52" i="26"/>
  <c r="AL52" i="26"/>
  <c r="AK52" i="26"/>
  <c r="AO52" i="26" s="1"/>
  <c r="AY51" i="26"/>
  <c r="AX51" i="26"/>
  <c r="AU51" i="26"/>
  <c r="AV51" i="26" s="1"/>
  <c r="AT51" i="26"/>
  <c r="AN51" i="26"/>
  <c r="AM51" i="26"/>
  <c r="AL51" i="26"/>
  <c r="AK51" i="26"/>
  <c r="AO51" i="26" s="1"/>
  <c r="BC51" i="26" s="1"/>
  <c r="AY50" i="26"/>
  <c r="AX50" i="26"/>
  <c r="AU50" i="26"/>
  <c r="AT50" i="26"/>
  <c r="AN50" i="26"/>
  <c r="AM50" i="26"/>
  <c r="AL50" i="26"/>
  <c r="AK50" i="26"/>
  <c r="AY49" i="26"/>
  <c r="AX49" i="26"/>
  <c r="AU49" i="26"/>
  <c r="AT49" i="26"/>
  <c r="AN49" i="26"/>
  <c r="AM49" i="26"/>
  <c r="AL49" i="26"/>
  <c r="AK49" i="26"/>
  <c r="AY48" i="26"/>
  <c r="AX48" i="26"/>
  <c r="AU48" i="26"/>
  <c r="AZ48" i="26" s="1"/>
  <c r="AT48" i="26"/>
  <c r="AN48" i="26"/>
  <c r="AM48" i="26"/>
  <c r="AL48" i="26"/>
  <c r="AK48" i="26"/>
  <c r="AY47" i="26"/>
  <c r="AX47" i="26"/>
  <c r="AU47" i="26"/>
  <c r="AV47" i="26" s="1"/>
  <c r="AT47" i="26"/>
  <c r="AN47" i="26"/>
  <c r="AM47" i="26"/>
  <c r="AL47" i="26"/>
  <c r="AK47" i="26"/>
  <c r="AY46" i="26"/>
  <c r="AX46" i="26"/>
  <c r="AU46" i="26"/>
  <c r="AZ46" i="26" s="1"/>
  <c r="AT46" i="26"/>
  <c r="AN46" i="26"/>
  <c r="AM46" i="26"/>
  <c r="AL46" i="26"/>
  <c r="AK46" i="26"/>
  <c r="AY45" i="26"/>
  <c r="J49" i="33" s="1"/>
  <c r="AX45" i="26"/>
  <c r="AU45" i="26"/>
  <c r="AT45" i="26"/>
  <c r="AN45" i="26"/>
  <c r="AM45" i="26"/>
  <c r="AL45" i="26"/>
  <c r="AK45" i="26"/>
  <c r="AY44" i="26"/>
  <c r="J48" i="33" s="1"/>
  <c r="AX44" i="26"/>
  <c r="AU44" i="26"/>
  <c r="AT44" i="26"/>
  <c r="AN44" i="26"/>
  <c r="AM44" i="26"/>
  <c r="AL44" i="26"/>
  <c r="AK44" i="26"/>
  <c r="AY43" i="26"/>
  <c r="J47" i="33" s="1"/>
  <c r="AX43" i="26"/>
  <c r="AU43" i="26"/>
  <c r="AT43" i="26"/>
  <c r="AN43" i="26"/>
  <c r="AM43" i="26"/>
  <c r="AL43" i="26"/>
  <c r="AK43" i="26"/>
  <c r="AY42" i="26"/>
  <c r="J46" i="33" s="1"/>
  <c r="AX42" i="26"/>
  <c r="AU42" i="26"/>
  <c r="AT42" i="26"/>
  <c r="AN42" i="26"/>
  <c r="AM42" i="26"/>
  <c r="AL42" i="26"/>
  <c r="AK42" i="26"/>
  <c r="AY41" i="26"/>
  <c r="J45" i="33" s="1"/>
  <c r="AX41" i="26"/>
  <c r="AU41" i="26"/>
  <c r="I45" i="33" s="1"/>
  <c r="AT41" i="26"/>
  <c r="AN41" i="26"/>
  <c r="AM41" i="26"/>
  <c r="AL41" i="26"/>
  <c r="AK41" i="26"/>
  <c r="AY40" i="26"/>
  <c r="J44" i="33" s="1"/>
  <c r="AX40" i="26"/>
  <c r="AU40" i="26"/>
  <c r="I44" i="33" s="1"/>
  <c r="AT40" i="26"/>
  <c r="AN40" i="26"/>
  <c r="AM40" i="26"/>
  <c r="AL40" i="26"/>
  <c r="AK40" i="26"/>
  <c r="AY39" i="26"/>
  <c r="J43" i="33" s="1"/>
  <c r="AX39" i="26"/>
  <c r="AU39" i="26"/>
  <c r="AT39" i="26"/>
  <c r="AN39" i="26"/>
  <c r="AM39" i="26"/>
  <c r="AL39" i="26"/>
  <c r="AK39" i="26"/>
  <c r="AY38" i="26"/>
  <c r="J38" i="33" s="1"/>
  <c r="AX38" i="26"/>
  <c r="AU38" i="26"/>
  <c r="I38" i="33" s="1"/>
  <c r="AT38" i="26"/>
  <c r="AN38" i="26"/>
  <c r="AM38" i="26"/>
  <c r="AL38" i="26"/>
  <c r="AK38" i="26"/>
  <c r="AY37" i="26"/>
  <c r="J37" i="33" s="1"/>
  <c r="AX37" i="26"/>
  <c r="AT37" i="26"/>
  <c r="AN37" i="26"/>
  <c r="AM37" i="26"/>
  <c r="AL37" i="26"/>
  <c r="AK37" i="26"/>
  <c r="AY36" i="26"/>
  <c r="J36" i="33" s="1"/>
  <c r="AX36" i="26"/>
  <c r="AU36" i="26"/>
  <c r="AT36" i="26"/>
  <c r="AN36" i="26"/>
  <c r="AM36" i="26"/>
  <c r="AL36" i="26"/>
  <c r="AK36" i="26"/>
  <c r="AX35" i="26"/>
  <c r="AT35" i="26"/>
  <c r="AN35" i="26"/>
  <c r="AM35" i="26"/>
  <c r="AL35" i="26"/>
  <c r="AK35" i="26"/>
  <c r="AY34" i="26"/>
  <c r="J34" i="33" s="1"/>
  <c r="AX34" i="26"/>
  <c r="AU34" i="26"/>
  <c r="I34" i="33" s="1"/>
  <c r="AT34" i="26"/>
  <c r="AN34" i="26"/>
  <c r="AM34" i="26"/>
  <c r="AL34" i="26"/>
  <c r="AK34" i="26"/>
  <c r="AY33" i="26"/>
  <c r="J33" i="33" s="1"/>
  <c r="AX33" i="26"/>
  <c r="AU33" i="26"/>
  <c r="AT33" i="26"/>
  <c r="AN33" i="26"/>
  <c r="AM33" i="26"/>
  <c r="AL33" i="26"/>
  <c r="AK33" i="26"/>
  <c r="AY32" i="26"/>
  <c r="J32" i="33" s="1"/>
  <c r="AX32" i="26"/>
  <c r="AU32" i="26"/>
  <c r="AT32" i="26"/>
  <c r="AN32" i="26"/>
  <c r="AM32" i="26"/>
  <c r="AL32" i="26"/>
  <c r="AK32" i="26"/>
  <c r="AY31" i="26"/>
  <c r="AX31" i="26"/>
  <c r="AT31" i="26"/>
  <c r="AN31" i="26"/>
  <c r="AM31" i="26"/>
  <c r="AL31" i="26"/>
  <c r="AK31" i="26"/>
  <c r="AY30" i="26"/>
  <c r="AX30" i="26"/>
  <c r="AU30" i="26"/>
  <c r="AT30" i="26"/>
  <c r="AN30" i="26"/>
  <c r="AM30" i="26"/>
  <c r="AL30" i="26"/>
  <c r="AK30" i="26"/>
  <c r="AX29" i="26"/>
  <c r="AT29" i="26"/>
  <c r="AN29" i="26"/>
  <c r="AM29" i="26"/>
  <c r="AL29" i="26"/>
  <c r="AK29" i="26"/>
  <c r="AY28" i="26"/>
  <c r="J28" i="33" s="1"/>
  <c r="AX28" i="26"/>
  <c r="AU28" i="26"/>
  <c r="I28" i="33" s="1"/>
  <c r="AT28" i="26"/>
  <c r="AN28" i="26"/>
  <c r="AM28" i="26"/>
  <c r="AL28" i="26"/>
  <c r="AK28" i="26"/>
  <c r="AX27" i="26"/>
  <c r="AT27" i="26"/>
  <c r="AN27" i="26"/>
  <c r="AM27" i="26"/>
  <c r="AL27" i="26"/>
  <c r="AK27" i="26"/>
  <c r="AY26" i="26"/>
  <c r="J26" i="33" s="1"/>
  <c r="AX26" i="26"/>
  <c r="AU26" i="26"/>
  <c r="I26" i="33" s="1"/>
  <c r="AT26" i="26"/>
  <c r="AN26" i="26"/>
  <c r="AM26" i="26"/>
  <c r="AL26" i="26"/>
  <c r="AK26" i="26"/>
  <c r="AY25" i="26"/>
  <c r="J25" i="33" s="1"/>
  <c r="AX25" i="26"/>
  <c r="AT25" i="26"/>
  <c r="AN25" i="26"/>
  <c r="AM25" i="26"/>
  <c r="AL25" i="26"/>
  <c r="AK25" i="26"/>
  <c r="AY24" i="26"/>
  <c r="J24" i="33" s="1"/>
  <c r="AX24" i="26"/>
  <c r="AU24" i="26"/>
  <c r="AT24" i="26"/>
  <c r="AN24" i="26"/>
  <c r="AM24" i="26"/>
  <c r="AL24" i="26"/>
  <c r="AK24" i="26"/>
  <c r="AY23" i="26"/>
  <c r="J23" i="33" s="1"/>
  <c r="AX23" i="26"/>
  <c r="AU23" i="26"/>
  <c r="AT23" i="26"/>
  <c r="AN23" i="26"/>
  <c r="AM23" i="26"/>
  <c r="AL23" i="26"/>
  <c r="AK23" i="26"/>
  <c r="AY22" i="26"/>
  <c r="J22" i="33" s="1"/>
  <c r="AX22" i="26"/>
  <c r="AU22" i="26"/>
  <c r="AT22" i="26"/>
  <c r="AN22" i="26"/>
  <c r="AM22" i="26"/>
  <c r="AL22" i="26"/>
  <c r="AK22" i="26"/>
  <c r="AY21" i="26"/>
  <c r="J21" i="33" s="1"/>
  <c r="AX21" i="26"/>
  <c r="AT21" i="26"/>
  <c r="AN21" i="26"/>
  <c r="AM21" i="26"/>
  <c r="AL21" i="26"/>
  <c r="AK21" i="26"/>
  <c r="AY20" i="26"/>
  <c r="J20" i="33" s="1"/>
  <c r="AX20" i="26"/>
  <c r="AU20" i="26"/>
  <c r="AT20" i="26"/>
  <c r="AN20" i="26"/>
  <c r="AM20" i="26"/>
  <c r="AL20" i="26"/>
  <c r="AK20" i="26"/>
  <c r="AY19" i="26"/>
  <c r="J19" i="33" s="1"/>
  <c r="AX19" i="26"/>
  <c r="AU19" i="26"/>
  <c r="AT19" i="26"/>
  <c r="AN19" i="26"/>
  <c r="AM19" i="26"/>
  <c r="AL19" i="26"/>
  <c r="AK19" i="26"/>
  <c r="AX18" i="26"/>
  <c r="AT18" i="26"/>
  <c r="AN18" i="26"/>
  <c r="AM18" i="26"/>
  <c r="AL18" i="26"/>
  <c r="AK18" i="26"/>
  <c r="AX17" i="26"/>
  <c r="AT17" i="26"/>
  <c r="AN17" i="26"/>
  <c r="AM17" i="26"/>
  <c r="AL17" i="26"/>
  <c r="AK17" i="26"/>
  <c r="AX16" i="26"/>
  <c r="AT16" i="26"/>
  <c r="AN16" i="26"/>
  <c r="AM16" i="26"/>
  <c r="V16" i="24" s="1"/>
  <c r="AL16" i="26"/>
  <c r="AK16" i="26"/>
  <c r="AY15" i="26"/>
  <c r="J15" i="33" s="1"/>
  <c r="AX15" i="26"/>
  <c r="AF16" i="24" s="1"/>
  <c r="AU15" i="26"/>
  <c r="AT15" i="26"/>
  <c r="AN15" i="26"/>
  <c r="W16" i="24" s="1"/>
  <c r="AM15" i="26"/>
  <c r="AL15" i="26"/>
  <c r="AK15" i="26"/>
  <c r="AX14" i="26"/>
  <c r="AT14" i="26"/>
  <c r="AN14" i="26"/>
  <c r="AM14" i="26"/>
  <c r="AL14" i="26"/>
  <c r="AK14" i="26"/>
  <c r="AY13" i="26"/>
  <c r="J13" i="33" s="1"/>
  <c r="AX13" i="26"/>
  <c r="AU13" i="26"/>
  <c r="I13" i="33" s="1"/>
  <c r="AT13" i="26"/>
  <c r="AN13" i="26"/>
  <c r="AM13" i="26"/>
  <c r="AL13" i="26"/>
  <c r="AK13" i="26"/>
  <c r="AY12" i="26"/>
  <c r="N15" i="21" s="1"/>
  <c r="AX12" i="26"/>
  <c r="AT12" i="26"/>
  <c r="AN12" i="26"/>
  <c r="AM12" i="26"/>
  <c r="AL12" i="26"/>
  <c r="AK12" i="26"/>
  <c r="AY11" i="26"/>
  <c r="J11" i="33" s="1"/>
  <c r="AX11" i="26"/>
  <c r="AT11" i="26"/>
  <c r="AN11" i="26"/>
  <c r="AM11" i="26"/>
  <c r="AL11" i="26"/>
  <c r="AK11" i="26"/>
  <c r="S15" i="24"/>
  <c r="S14" i="24"/>
  <c r="R15" i="24"/>
  <c r="R14" i="24"/>
  <c r="Q15" i="24"/>
  <c r="Q14" i="24"/>
  <c r="P15" i="24"/>
  <c r="P14" i="24"/>
  <c r="O15" i="24"/>
  <c r="O14" i="24"/>
  <c r="N15" i="24"/>
  <c r="N14" i="24"/>
  <c r="M15" i="24"/>
  <c r="M14" i="24"/>
  <c r="L15" i="24"/>
  <c r="L14" i="24"/>
  <c r="K15" i="24"/>
  <c r="K14" i="24"/>
  <c r="J15" i="24"/>
  <c r="J14" i="24"/>
  <c r="I15" i="24"/>
  <c r="I14" i="24"/>
  <c r="H15" i="24"/>
  <c r="H14" i="24"/>
  <c r="G15" i="24"/>
  <c r="G14" i="24"/>
  <c r="F15" i="24"/>
  <c r="F14" i="24"/>
  <c r="E15" i="24"/>
  <c r="E14" i="24"/>
  <c r="D15" i="24"/>
  <c r="D14" i="24"/>
  <c r="V4" i="24"/>
  <c r="L4" i="24"/>
  <c r="U26" i="24" l="1"/>
  <c r="AO51" i="30"/>
  <c r="AZ51" i="28"/>
  <c r="U16" i="24"/>
  <c r="AO47" i="26"/>
  <c r="BC47" i="26" s="1"/>
  <c r="AZ50" i="26"/>
  <c r="AO50" i="32"/>
  <c r="W18" i="24"/>
  <c r="BB46" i="29"/>
  <c r="AO30" i="29"/>
  <c r="AR30" i="29" s="1"/>
  <c r="AO36" i="29"/>
  <c r="AO12" i="29"/>
  <c r="AO45" i="29"/>
  <c r="T49" i="33" s="1"/>
  <c r="AO21" i="29"/>
  <c r="T21" i="33" s="1"/>
  <c r="V20" i="24"/>
  <c r="AO38" i="27"/>
  <c r="AO45" i="27"/>
  <c r="L49" i="33" s="1"/>
  <c r="AO23" i="27"/>
  <c r="AO34" i="27"/>
  <c r="AO44" i="27"/>
  <c r="AO30" i="27"/>
  <c r="BB30" i="27" s="1"/>
  <c r="AO20" i="27"/>
  <c r="AO22" i="27"/>
  <c r="BB22" i="27" s="1"/>
  <c r="AO35" i="26"/>
  <c r="AO31" i="26"/>
  <c r="AO11" i="26"/>
  <c r="AO20" i="26"/>
  <c r="H20" i="33" s="1"/>
  <c r="AO26" i="26"/>
  <c r="H26" i="33" s="1"/>
  <c r="AO19" i="26"/>
  <c r="AO45" i="28"/>
  <c r="P49" i="33" s="1"/>
  <c r="AO49" i="28"/>
  <c r="AO29" i="28"/>
  <c r="AZ46" i="30"/>
  <c r="AO26" i="30"/>
  <c r="AF22" i="24"/>
  <c r="AV46" i="32"/>
  <c r="AO46" i="32"/>
  <c r="BB46" i="32" s="1"/>
  <c r="AV43" i="29"/>
  <c r="AZ55" i="28"/>
  <c r="AO54" i="32"/>
  <c r="BB54" i="32" s="1"/>
  <c r="AV53" i="32"/>
  <c r="AV50" i="32"/>
  <c r="AV49" i="32"/>
  <c r="AV44" i="32"/>
  <c r="AZ55" i="31"/>
  <c r="AO54" i="31"/>
  <c r="BC54" i="31" s="1"/>
  <c r="AV51" i="31"/>
  <c r="AO46" i="31"/>
  <c r="BB46" i="31" s="1"/>
  <c r="AV28" i="30"/>
  <c r="AV36" i="31"/>
  <c r="AZ35" i="31"/>
  <c r="AV35" i="31"/>
  <c r="AZ34" i="31"/>
  <c r="AV20" i="31"/>
  <c r="AO19" i="31"/>
  <c r="AV15" i="29"/>
  <c r="AO27" i="28"/>
  <c r="AO54" i="30"/>
  <c r="BC54" i="30" s="1"/>
  <c r="AV49" i="30"/>
  <c r="AZ48" i="30"/>
  <c r="AO46" i="30"/>
  <c r="BC46" i="30" s="1"/>
  <c r="AV43" i="30"/>
  <c r="AO42" i="30"/>
  <c r="AV39" i="30"/>
  <c r="AZ37" i="30"/>
  <c r="AZ33" i="30"/>
  <c r="AZ32" i="30"/>
  <c r="AZ15" i="29"/>
  <c r="AV24" i="30"/>
  <c r="AV19" i="30"/>
  <c r="AO14" i="30"/>
  <c r="AV55" i="29"/>
  <c r="AO55" i="29"/>
  <c r="AZ54" i="29"/>
  <c r="AO54" i="29"/>
  <c r="BB54" i="29" s="1"/>
  <c r="AZ51" i="29"/>
  <c r="AV51" i="29"/>
  <c r="AZ50" i="29"/>
  <c r="AZ47" i="29"/>
  <c r="AV47" i="29"/>
  <c r="AZ26" i="28"/>
  <c r="AZ40" i="29"/>
  <c r="AO39" i="29"/>
  <c r="T43" i="33" s="1"/>
  <c r="AV38" i="29"/>
  <c r="AO34" i="29"/>
  <c r="AV28" i="29"/>
  <c r="AZ26" i="29"/>
  <c r="AV26" i="29"/>
  <c r="AO22" i="29"/>
  <c r="AV52" i="28"/>
  <c r="AV51" i="28"/>
  <c r="AO51" i="28"/>
  <c r="AZ50" i="28"/>
  <c r="AV50" i="28"/>
  <c r="AV48" i="28"/>
  <c r="AV47" i="28"/>
  <c r="AO47" i="28"/>
  <c r="AZ46" i="28"/>
  <c r="AV46" i="28"/>
  <c r="AO46" i="28"/>
  <c r="BB46" i="28" s="1"/>
  <c r="AV40" i="28"/>
  <c r="AV38" i="28"/>
  <c r="AO38" i="28"/>
  <c r="AV34" i="28"/>
  <c r="AO34" i="28"/>
  <c r="AV20" i="28"/>
  <c r="AV52" i="27"/>
  <c r="AZ51" i="27"/>
  <c r="AV51" i="27"/>
  <c r="AV50" i="27"/>
  <c r="AV48" i="27"/>
  <c r="AO55" i="26"/>
  <c r="BC55" i="26" s="1"/>
  <c r="AO31" i="27"/>
  <c r="AZ20" i="27"/>
  <c r="AV20" i="27"/>
  <c r="AF18" i="24"/>
  <c r="AB18" i="24"/>
  <c r="AZ51" i="26"/>
  <c r="AO50" i="26"/>
  <c r="AV49" i="26"/>
  <c r="AV41" i="26"/>
  <c r="AO27" i="26"/>
  <c r="AZ50" i="31"/>
  <c r="AO47" i="31"/>
  <c r="AZ45" i="32"/>
  <c r="AG49" i="33"/>
  <c r="AG47" i="33"/>
  <c r="AG45" i="33"/>
  <c r="AG44" i="33"/>
  <c r="AG38" i="33"/>
  <c r="AG34" i="33"/>
  <c r="AG33" i="33"/>
  <c r="AG32" i="33"/>
  <c r="AH31" i="33"/>
  <c r="F46" i="21"/>
  <c r="E46" i="21"/>
  <c r="AG31" i="33"/>
  <c r="AH30" i="33"/>
  <c r="N46" i="21"/>
  <c r="AG30" i="33"/>
  <c r="M46" i="21"/>
  <c r="AG22" i="33"/>
  <c r="AG20" i="33"/>
  <c r="AG17" i="33"/>
  <c r="AG13" i="33"/>
  <c r="AG11" i="33"/>
  <c r="AV45" i="31"/>
  <c r="AC49" i="33"/>
  <c r="AZ44" i="31"/>
  <c r="AC48" i="33"/>
  <c r="AV43" i="31"/>
  <c r="AC47" i="33"/>
  <c r="AV42" i="31"/>
  <c r="AC46" i="33"/>
  <c r="AV41" i="31"/>
  <c r="AC45" i="33"/>
  <c r="AZ39" i="31"/>
  <c r="AC43" i="33"/>
  <c r="AV38" i="31"/>
  <c r="AC38" i="33"/>
  <c r="BC38" i="31"/>
  <c r="AB38" i="33"/>
  <c r="AV37" i="31"/>
  <c r="AC37" i="33"/>
  <c r="AZ36" i="31"/>
  <c r="AC36" i="33"/>
  <c r="AV34" i="31"/>
  <c r="AC34" i="33"/>
  <c r="AV33" i="31"/>
  <c r="AC33" i="33"/>
  <c r="AD31" i="33"/>
  <c r="F45" i="21"/>
  <c r="AC31" i="33"/>
  <c r="E45" i="21"/>
  <c r="N45" i="21"/>
  <c r="AD30" i="33"/>
  <c r="AV30" i="31"/>
  <c r="AC30" i="33"/>
  <c r="M45" i="21"/>
  <c r="BC30" i="31"/>
  <c r="L45" i="21"/>
  <c r="AB30" i="33"/>
  <c r="AZ28" i="31"/>
  <c r="AC28" i="33"/>
  <c r="AV26" i="31"/>
  <c r="AC26" i="33"/>
  <c r="AV22" i="31"/>
  <c r="AC22" i="33"/>
  <c r="AV15" i="31"/>
  <c r="AC15" i="33"/>
  <c r="AV13" i="31"/>
  <c r="AC13" i="33"/>
  <c r="AD12" i="33"/>
  <c r="N20" i="21"/>
  <c r="AZ45" i="30"/>
  <c r="Y49" i="33"/>
  <c r="AV44" i="30"/>
  <c r="Y48" i="33"/>
  <c r="AZ41" i="30"/>
  <c r="Y45" i="33"/>
  <c r="AV40" i="30"/>
  <c r="Y44" i="33"/>
  <c r="AV37" i="30"/>
  <c r="Y37" i="33"/>
  <c r="AV33" i="30"/>
  <c r="Y33" i="33"/>
  <c r="AV32" i="30"/>
  <c r="Y32" i="33"/>
  <c r="F44" i="21"/>
  <c r="Z31" i="33"/>
  <c r="E44" i="21"/>
  <c r="Y31" i="33"/>
  <c r="Z30" i="33"/>
  <c r="N44" i="21"/>
  <c r="Y30" i="33"/>
  <c r="M44" i="21"/>
  <c r="AZ23" i="30"/>
  <c r="Y23" i="33"/>
  <c r="AZ22" i="30"/>
  <c r="Y22" i="33"/>
  <c r="AV20" i="30"/>
  <c r="Y20" i="33"/>
  <c r="AV17" i="30"/>
  <c r="Y17" i="33"/>
  <c r="AZ13" i="30"/>
  <c r="Y13" i="33"/>
  <c r="Z12" i="33"/>
  <c r="N19" i="21"/>
  <c r="AZ11" i="30"/>
  <c r="Y11" i="33"/>
  <c r="AV45" i="29"/>
  <c r="U49" i="33"/>
  <c r="AV42" i="29"/>
  <c r="U46" i="33"/>
  <c r="AV41" i="29"/>
  <c r="U45" i="33"/>
  <c r="AV37" i="29"/>
  <c r="U37" i="33"/>
  <c r="AV36" i="29"/>
  <c r="U36" i="33"/>
  <c r="AV34" i="29"/>
  <c r="U34" i="33"/>
  <c r="AV33" i="29"/>
  <c r="U33" i="33"/>
  <c r="V31" i="33"/>
  <c r="F43" i="21"/>
  <c r="V30" i="33"/>
  <c r="N43" i="21"/>
  <c r="AV30" i="29"/>
  <c r="U30" i="33"/>
  <c r="M43" i="21"/>
  <c r="L43" i="21"/>
  <c r="T30" i="33"/>
  <c r="AZ23" i="29"/>
  <c r="U23" i="33"/>
  <c r="AV22" i="29"/>
  <c r="U22" i="33"/>
  <c r="AZ20" i="29"/>
  <c r="U20" i="33"/>
  <c r="AV19" i="29"/>
  <c r="U19" i="33"/>
  <c r="V12" i="33"/>
  <c r="N18" i="21"/>
  <c r="AR12" i="29"/>
  <c r="AU12" i="29" s="1"/>
  <c r="T12" i="33"/>
  <c r="L18" i="21"/>
  <c r="AV45" i="28"/>
  <c r="Q49" i="33"/>
  <c r="AZ44" i="28"/>
  <c r="Q48" i="33"/>
  <c r="AV43" i="28"/>
  <c r="Q47" i="33"/>
  <c r="AV42" i="28"/>
  <c r="Q46" i="33"/>
  <c r="AV41" i="28"/>
  <c r="Q45" i="33"/>
  <c r="AZ39" i="28"/>
  <c r="Q43" i="33"/>
  <c r="AV33" i="28"/>
  <c r="Q33" i="33"/>
  <c r="F42" i="21"/>
  <c r="R31" i="33"/>
  <c r="N42" i="21"/>
  <c r="R30" i="33"/>
  <c r="AV30" i="28"/>
  <c r="Q30" i="33"/>
  <c r="M42" i="21"/>
  <c r="AR29" i="28"/>
  <c r="AU29" i="28" s="1"/>
  <c r="Q29" i="33" s="1"/>
  <c r="P29" i="33"/>
  <c r="AV26" i="28"/>
  <c r="Q26" i="33"/>
  <c r="AV22" i="28"/>
  <c r="Q22" i="33"/>
  <c r="AV19" i="28"/>
  <c r="Q19" i="33"/>
  <c r="AV15" i="28"/>
  <c r="Q15" i="33"/>
  <c r="AV13" i="28"/>
  <c r="Q13" i="33"/>
  <c r="N17" i="21"/>
  <c r="R12" i="33"/>
  <c r="AV45" i="27"/>
  <c r="M49" i="33"/>
  <c r="AV43" i="27"/>
  <c r="M47" i="33"/>
  <c r="AV41" i="27"/>
  <c r="M45" i="33"/>
  <c r="AV39" i="27"/>
  <c r="M43" i="33"/>
  <c r="BB38" i="27"/>
  <c r="L38" i="33"/>
  <c r="AV36" i="27"/>
  <c r="M36" i="33"/>
  <c r="BB34" i="27"/>
  <c r="L34" i="33"/>
  <c r="AV33" i="27"/>
  <c r="M33" i="33"/>
  <c r="AZ32" i="27"/>
  <c r="M32" i="33"/>
  <c r="F41" i="21"/>
  <c r="N31" i="33"/>
  <c r="AV31" i="27"/>
  <c r="M31" i="33"/>
  <c r="E41" i="21"/>
  <c r="N30" i="33"/>
  <c r="N41" i="21"/>
  <c r="AZ30" i="27"/>
  <c r="M41" i="21"/>
  <c r="M30" i="33"/>
  <c r="L30" i="33"/>
  <c r="L41" i="21"/>
  <c r="AZ28" i="27"/>
  <c r="M28" i="33"/>
  <c r="AV23" i="27"/>
  <c r="M23" i="33"/>
  <c r="AZ19" i="27"/>
  <c r="M19" i="33"/>
  <c r="AV15" i="27"/>
  <c r="M15" i="33"/>
  <c r="AV13" i="27"/>
  <c r="M13" i="33"/>
  <c r="N16" i="21"/>
  <c r="N12" i="33"/>
  <c r="AZ45" i="26"/>
  <c r="I49" i="33"/>
  <c r="AV44" i="26"/>
  <c r="I48" i="33"/>
  <c r="AV43" i="26"/>
  <c r="I47" i="33"/>
  <c r="AZ42" i="26"/>
  <c r="I46" i="33"/>
  <c r="AV39" i="26"/>
  <c r="I43" i="33"/>
  <c r="AZ36" i="26"/>
  <c r="I36" i="33"/>
  <c r="AV33" i="26"/>
  <c r="I33" i="33"/>
  <c r="AV32" i="26"/>
  <c r="I32" i="33"/>
  <c r="F40" i="21"/>
  <c r="J31" i="33"/>
  <c r="N40" i="21"/>
  <c r="J30" i="33"/>
  <c r="AZ30" i="26"/>
  <c r="I30" i="33"/>
  <c r="M40" i="21"/>
  <c r="AZ24" i="26"/>
  <c r="I24" i="33"/>
  <c r="AV23" i="26"/>
  <c r="I23" i="33"/>
  <c r="AZ22" i="26"/>
  <c r="I22" i="33"/>
  <c r="AV20" i="26"/>
  <c r="I20" i="33"/>
  <c r="AZ19" i="26"/>
  <c r="I19" i="33"/>
  <c r="AZ15" i="26"/>
  <c r="I15" i="33"/>
  <c r="N21" i="21"/>
  <c r="AH12" i="33"/>
  <c r="J12" i="33"/>
  <c r="BC50" i="31"/>
  <c r="BB50" i="31"/>
  <c r="BC46" i="27"/>
  <c r="BB46" i="27"/>
  <c r="AV48" i="26"/>
  <c r="AO12" i="26"/>
  <c r="AO14" i="26"/>
  <c r="AZ32" i="26"/>
  <c r="AZ38" i="26"/>
  <c r="AZ40" i="26"/>
  <c r="AZ41" i="26"/>
  <c r="AO46" i="26"/>
  <c r="AZ47" i="26"/>
  <c r="AZ49" i="26"/>
  <c r="AZ52" i="26"/>
  <c r="AZ55" i="26"/>
  <c r="AO39" i="27"/>
  <c r="L43" i="33" s="1"/>
  <c r="AZ48" i="27"/>
  <c r="AO52" i="27"/>
  <c r="AO13" i="28"/>
  <c r="P13" i="33" s="1"/>
  <c r="AB20" i="24"/>
  <c r="AZ52" i="28"/>
  <c r="AO55" i="28"/>
  <c r="BC55" i="28" s="1"/>
  <c r="AO26" i="29"/>
  <c r="AO32" i="29"/>
  <c r="T32" i="33" s="1"/>
  <c r="AV52" i="29"/>
  <c r="AB24" i="24"/>
  <c r="AO32" i="30"/>
  <c r="X32" i="33" s="1"/>
  <c r="AO39" i="30"/>
  <c r="X43" i="33" s="1"/>
  <c r="AV45" i="30"/>
  <c r="AO11" i="31"/>
  <c r="AO12" i="31"/>
  <c r="AO15" i="31"/>
  <c r="V26" i="24"/>
  <c r="AZ19" i="31"/>
  <c r="AZ23" i="31"/>
  <c r="AZ24" i="31"/>
  <c r="AO55" i="31"/>
  <c r="BC55" i="31" s="1"/>
  <c r="AB28" i="24"/>
  <c r="AF37" i="33"/>
  <c r="AV45" i="32"/>
  <c r="AO15" i="26"/>
  <c r="AV47" i="27"/>
  <c r="AO23" i="28"/>
  <c r="AZ20" i="26"/>
  <c r="AO23" i="26"/>
  <c r="AO33" i="26"/>
  <c r="H33" i="33" s="1"/>
  <c r="AO48" i="26"/>
  <c r="AO53" i="26"/>
  <c r="AZ15" i="27"/>
  <c r="AO18" i="27"/>
  <c r="AO21" i="27"/>
  <c r="AO26" i="27"/>
  <c r="AO47" i="27"/>
  <c r="AO53" i="27"/>
  <c r="AO12" i="28"/>
  <c r="AO14" i="28"/>
  <c r="W20" i="24"/>
  <c r="AZ23" i="28"/>
  <c r="AZ24" i="28"/>
  <c r="AO30" i="28"/>
  <c r="AO36" i="28"/>
  <c r="P36" i="33" s="1"/>
  <c r="AZ19" i="29"/>
  <c r="AO24" i="29"/>
  <c r="T24" i="33" s="1"/>
  <c r="AO29" i="29"/>
  <c r="AO38" i="29"/>
  <c r="AZ15" i="30"/>
  <c r="AF24" i="24"/>
  <c r="AO19" i="30"/>
  <c r="AZ24" i="30"/>
  <c r="AO27" i="30"/>
  <c r="AO30" i="30"/>
  <c r="AO38" i="30"/>
  <c r="AO49" i="30"/>
  <c r="AV52" i="30"/>
  <c r="AO28" i="31"/>
  <c r="AO34" i="31"/>
  <c r="AV52" i="31"/>
  <c r="AF28" i="24"/>
  <c r="AO49" i="32"/>
  <c r="AZ50" i="32"/>
  <c r="AV52" i="32"/>
  <c r="AV53" i="26"/>
  <c r="AO55" i="27"/>
  <c r="AF20" i="24"/>
  <c r="AZ19" i="28"/>
  <c r="AZ46" i="29"/>
  <c r="AZ51" i="30"/>
  <c r="AB26" i="24"/>
  <c r="AV47" i="31"/>
  <c r="AZ51" i="32"/>
  <c r="AO39" i="26"/>
  <c r="AV45" i="26"/>
  <c r="AO49" i="26"/>
  <c r="BB55" i="26"/>
  <c r="AO14" i="27"/>
  <c r="U18" i="24"/>
  <c r="AV32" i="27"/>
  <c r="AO48" i="27"/>
  <c r="AZ48" i="28"/>
  <c r="AO52" i="28"/>
  <c r="AO17" i="29"/>
  <c r="T17" i="33" s="1"/>
  <c r="AO18" i="29"/>
  <c r="AV48" i="29"/>
  <c r="AO51" i="29"/>
  <c r="BC51" i="29" s="1"/>
  <c r="AO53" i="29"/>
  <c r="AO34" i="30"/>
  <c r="AO45" i="30"/>
  <c r="X49" i="33" s="1"/>
  <c r="AO52" i="30"/>
  <c r="AV53" i="30"/>
  <c r="AO23" i="31"/>
  <c r="AO24" i="31"/>
  <c r="AO45" i="31"/>
  <c r="AZ46" i="31"/>
  <c r="AZ48" i="31"/>
  <c r="AO52" i="31"/>
  <c r="AZ48" i="32"/>
  <c r="AO52" i="32"/>
  <c r="BC52" i="32" s="1"/>
  <c r="W24" i="24"/>
  <c r="AZ13" i="26"/>
  <c r="AZ43" i="26"/>
  <c r="AO54" i="26"/>
  <c r="V18" i="24"/>
  <c r="AZ22" i="27"/>
  <c r="AZ24" i="27"/>
  <c r="AZ26" i="27"/>
  <c r="AZ38" i="27"/>
  <c r="AZ40" i="27"/>
  <c r="AZ44" i="27"/>
  <c r="AO49" i="27"/>
  <c r="AO17" i="28"/>
  <c r="AO26" i="28"/>
  <c r="AO53" i="28"/>
  <c r="AZ54" i="28"/>
  <c r="AO18" i="30"/>
  <c r="AO22" i="30"/>
  <c r="AZ31" i="30"/>
  <c r="AZ54" i="30"/>
  <c r="AZ55" i="30"/>
  <c r="AO18" i="31"/>
  <c r="AO21" i="31"/>
  <c r="AB21" i="33" s="1"/>
  <c r="AO22" i="31"/>
  <c r="AV48" i="31"/>
  <c r="AO51" i="31"/>
  <c r="AO53" i="31"/>
  <c r="BC53" i="31" s="1"/>
  <c r="AZ54" i="31"/>
  <c r="AF15" i="33"/>
  <c r="AO45" i="32"/>
  <c r="AF49" i="33" s="1"/>
  <c r="AZ46" i="32"/>
  <c r="AV48" i="32"/>
  <c r="AZ49" i="32"/>
  <c r="AV55" i="32"/>
  <c r="AO16" i="26"/>
  <c r="Y16" i="24" s="1"/>
  <c r="AZ26" i="26"/>
  <c r="AZ28" i="26"/>
  <c r="AO44" i="26"/>
  <c r="H48" i="33" s="1"/>
  <c r="AO45" i="26"/>
  <c r="AV24" i="27"/>
  <c r="AO36" i="27"/>
  <c r="AZ36" i="27"/>
  <c r="AZ46" i="27"/>
  <c r="AZ15" i="28"/>
  <c r="AO18" i="28"/>
  <c r="AO22" i="28"/>
  <c r="AZ32" i="28"/>
  <c r="AO16" i="29"/>
  <c r="Y22" i="24" s="1"/>
  <c r="AZ28" i="29"/>
  <c r="AZ32" i="29"/>
  <c r="U24" i="24"/>
  <c r="AV31" i="30"/>
  <c r="AZ34" i="30"/>
  <c r="AZ36" i="30"/>
  <c r="AZ38" i="30"/>
  <c r="AO47" i="30"/>
  <c r="AZ47" i="30"/>
  <c r="AZ49" i="30"/>
  <c r="AV55" i="30"/>
  <c r="AZ11" i="31"/>
  <c r="AZ15" i="31"/>
  <c r="AZ31" i="31"/>
  <c r="U28" i="24"/>
  <c r="AO47" i="32"/>
  <c r="AZ47" i="32"/>
  <c r="AZ54" i="32"/>
  <c r="AO48" i="28"/>
  <c r="AO13" i="29"/>
  <c r="T13" i="33" s="1"/>
  <c r="AO14" i="29"/>
  <c r="V24" i="24"/>
  <c r="AO48" i="30"/>
  <c r="AO53" i="30"/>
  <c r="T26" i="24"/>
  <c r="AO48" i="31"/>
  <c r="AO48" i="32"/>
  <c r="AO53" i="32"/>
  <c r="AO55" i="32"/>
  <c r="AB16" i="24"/>
  <c r="AZ17" i="31"/>
  <c r="AZ13" i="31"/>
  <c r="AV17" i="31"/>
  <c r="AZ21" i="30"/>
  <c r="AZ26" i="30"/>
  <c r="AZ44" i="32"/>
  <c r="AF33" i="33"/>
  <c r="AO44" i="32"/>
  <c r="AF48" i="33" s="1"/>
  <c r="T28" i="24"/>
  <c r="AZ43" i="31"/>
  <c r="AZ42" i="31"/>
  <c r="AV44" i="31"/>
  <c r="AO42" i="31"/>
  <c r="AO44" i="31"/>
  <c r="AB48" i="33" s="1"/>
  <c r="AO32" i="31"/>
  <c r="AB32" i="33" s="1"/>
  <c r="AO40" i="31"/>
  <c r="AB44" i="33" s="1"/>
  <c r="AV11" i="31"/>
  <c r="AZ22" i="31"/>
  <c r="AV23" i="31"/>
  <c r="AO27" i="31"/>
  <c r="AO31" i="31"/>
  <c r="AO33" i="31"/>
  <c r="AO39" i="31"/>
  <c r="AB43" i="33" s="1"/>
  <c r="AO41" i="31"/>
  <c r="AB45" i="33" s="1"/>
  <c r="AV19" i="31"/>
  <c r="AV24" i="31"/>
  <c r="AV28" i="31"/>
  <c r="AO13" i="31"/>
  <c r="AO17" i="31"/>
  <c r="AB17" i="33" s="1"/>
  <c r="AZ20" i="31"/>
  <c r="AV31" i="31"/>
  <c r="AO36" i="31"/>
  <c r="AB36" i="33" s="1"/>
  <c r="AV39" i="31"/>
  <c r="AZ26" i="31"/>
  <c r="AZ30" i="31"/>
  <c r="AZ32" i="31"/>
  <c r="AO35" i="31"/>
  <c r="AB35" i="33" s="1"/>
  <c r="AZ38" i="31"/>
  <c r="AZ40" i="31"/>
  <c r="AO43" i="31"/>
  <c r="AB47" i="33" s="1"/>
  <c r="AO16" i="31"/>
  <c r="Y26" i="24" s="1"/>
  <c r="AO25" i="31"/>
  <c r="AO29" i="31"/>
  <c r="AV32" i="31"/>
  <c r="AV40" i="31"/>
  <c r="AO14" i="31"/>
  <c r="AO20" i="31"/>
  <c r="AB20" i="33" s="1"/>
  <c r="AO26" i="31"/>
  <c r="AZ44" i="30"/>
  <c r="AZ42" i="30"/>
  <c r="AZ43" i="30"/>
  <c r="AV11" i="30"/>
  <c r="AV13" i="30"/>
  <c r="AV15" i="30"/>
  <c r="AO40" i="30"/>
  <c r="AV41" i="30"/>
  <c r="AV21" i="30"/>
  <c r="AO25" i="30"/>
  <c r="AO29" i="30"/>
  <c r="AV36" i="30"/>
  <c r="AZ40" i="30"/>
  <c r="AO11" i="30"/>
  <c r="X11" i="33" s="1"/>
  <c r="AO13" i="30"/>
  <c r="AO15" i="30"/>
  <c r="AO20" i="30"/>
  <c r="AZ20" i="30"/>
  <c r="AO33" i="30"/>
  <c r="X33" i="33" s="1"/>
  <c r="AO35" i="30"/>
  <c r="X35" i="33" s="1"/>
  <c r="AO12" i="30"/>
  <c r="AO16" i="30"/>
  <c r="Y24" i="24" s="1"/>
  <c r="AO17" i="30"/>
  <c r="AV23" i="30"/>
  <c r="AZ30" i="30"/>
  <c r="AO36" i="30"/>
  <c r="AO41" i="30"/>
  <c r="X45" i="33" s="1"/>
  <c r="AZ39" i="30"/>
  <c r="AO21" i="30"/>
  <c r="X21" i="33" s="1"/>
  <c r="AO23" i="30"/>
  <c r="AO43" i="30"/>
  <c r="AZ17" i="30"/>
  <c r="AZ19" i="30"/>
  <c r="AO24" i="30"/>
  <c r="X24" i="33" s="1"/>
  <c r="AO28" i="30"/>
  <c r="X28" i="33" s="1"/>
  <c r="AZ28" i="30"/>
  <c r="AO31" i="30"/>
  <c r="AO37" i="30"/>
  <c r="AO44" i="30"/>
  <c r="AZ43" i="29"/>
  <c r="AZ44" i="29"/>
  <c r="AO42" i="29"/>
  <c r="AV44" i="29"/>
  <c r="AO44" i="29"/>
  <c r="T48" i="33" s="1"/>
  <c r="BB30" i="29"/>
  <c r="AO41" i="29"/>
  <c r="AV20" i="29"/>
  <c r="AO23" i="29"/>
  <c r="AO25" i="29"/>
  <c r="AO28" i="29"/>
  <c r="T28" i="33" s="1"/>
  <c r="AZ30" i="29"/>
  <c r="AZ42" i="29"/>
  <c r="AO20" i="29"/>
  <c r="T20" i="33" s="1"/>
  <c r="AV32" i="29"/>
  <c r="AO35" i="29"/>
  <c r="T35" i="33" s="1"/>
  <c r="AO37" i="29"/>
  <c r="T37" i="33" s="1"/>
  <c r="AO19" i="29"/>
  <c r="T19" i="33" s="1"/>
  <c r="AV23" i="29"/>
  <c r="AZ38" i="29"/>
  <c r="AZ22" i="29"/>
  <c r="AZ24" i="29"/>
  <c r="AO27" i="29"/>
  <c r="AV40" i="29"/>
  <c r="AO43" i="29"/>
  <c r="T47" i="33" s="1"/>
  <c r="AO15" i="29"/>
  <c r="AV24" i="29"/>
  <c r="AO31" i="29"/>
  <c r="AO33" i="29"/>
  <c r="AO11" i="29"/>
  <c r="T11" i="33" s="1"/>
  <c r="AZ34" i="29"/>
  <c r="AZ36" i="29"/>
  <c r="AO40" i="29"/>
  <c r="AV44" i="28"/>
  <c r="AO42" i="28"/>
  <c r="AO43" i="28"/>
  <c r="AO20" i="28"/>
  <c r="AV32" i="28"/>
  <c r="AO35" i="28"/>
  <c r="AO37" i="28"/>
  <c r="AV39" i="28"/>
  <c r="AZ43" i="28"/>
  <c r="AO16" i="28"/>
  <c r="Y20" i="24" s="1"/>
  <c r="AO19" i="28"/>
  <c r="P19" i="33" s="1"/>
  <c r="AO21" i="28"/>
  <c r="P21" i="33" s="1"/>
  <c r="AV23" i="28"/>
  <c r="AZ38" i="28"/>
  <c r="AZ40" i="28"/>
  <c r="AO44" i="28"/>
  <c r="AZ22" i="28"/>
  <c r="AO32" i="28"/>
  <c r="AV24" i="28"/>
  <c r="AZ28" i="28"/>
  <c r="AO31" i="28"/>
  <c r="AO33" i="28"/>
  <c r="AO11" i="28"/>
  <c r="P11" i="33" s="1"/>
  <c r="AV28" i="28"/>
  <c r="AZ34" i="28"/>
  <c r="AZ36" i="28"/>
  <c r="AO40" i="28"/>
  <c r="AZ20" i="28"/>
  <c r="AO24" i="28"/>
  <c r="AV36" i="28"/>
  <c r="AO39" i="28"/>
  <c r="P43" i="33" s="1"/>
  <c r="AO41" i="28"/>
  <c r="AO15" i="28"/>
  <c r="AO25" i="28"/>
  <c r="AO28" i="28"/>
  <c r="AZ30" i="28"/>
  <c r="AZ42" i="28"/>
  <c r="AV44" i="27"/>
  <c r="AO42" i="27"/>
  <c r="AZ43" i="27"/>
  <c r="AZ23" i="27"/>
  <c r="AV28" i="27"/>
  <c r="AO35" i="27"/>
  <c r="AO43" i="27"/>
  <c r="AV19" i="27"/>
  <c r="AO24" i="27"/>
  <c r="BB24" i="27" s="1"/>
  <c r="AO19" i="27"/>
  <c r="AR19" i="27" s="1"/>
  <c r="AO28" i="27"/>
  <c r="AO37" i="27"/>
  <c r="AV40" i="27"/>
  <c r="AO11" i="27"/>
  <c r="AO15" i="27"/>
  <c r="AO25" i="27"/>
  <c r="AO27" i="27"/>
  <c r="AZ31" i="27"/>
  <c r="AZ39" i="27"/>
  <c r="AO29" i="27"/>
  <c r="AO32" i="27"/>
  <c r="L32" i="33" s="1"/>
  <c r="AZ34" i="27"/>
  <c r="AO40" i="27"/>
  <c r="AZ42" i="27"/>
  <c r="AO12" i="27"/>
  <c r="AO16" i="27"/>
  <c r="Y18" i="24" s="1"/>
  <c r="AO17" i="27"/>
  <c r="L17" i="33" s="1"/>
  <c r="AO13" i="27"/>
  <c r="AO33" i="27"/>
  <c r="L33" i="33" s="1"/>
  <c r="AO41" i="27"/>
  <c r="AO43" i="26"/>
  <c r="AO42" i="26"/>
  <c r="AV24" i="26"/>
  <c r="AV40" i="26"/>
  <c r="AO22" i="26"/>
  <c r="H22" i="33" s="1"/>
  <c r="AZ23" i="26"/>
  <c r="AV28" i="26"/>
  <c r="AO38" i="26"/>
  <c r="AZ39" i="26"/>
  <c r="AZ44" i="26"/>
  <c r="T16" i="24"/>
  <c r="AV13" i="26"/>
  <c r="AV15" i="26"/>
  <c r="AV19" i="26"/>
  <c r="AO13" i="26"/>
  <c r="AO17" i="26"/>
  <c r="H17" i="33" s="1"/>
  <c r="AO24" i="26"/>
  <c r="H24" i="33" s="1"/>
  <c r="AV36" i="26"/>
  <c r="AO40" i="26"/>
  <c r="H44" i="33" s="1"/>
  <c r="AO28" i="26"/>
  <c r="H28" i="33" s="1"/>
  <c r="AO34" i="26"/>
  <c r="AO25" i="26"/>
  <c r="AO36" i="26"/>
  <c r="AO41" i="26"/>
  <c r="H45" i="33" s="1"/>
  <c r="AO18" i="26"/>
  <c r="AO29" i="26"/>
  <c r="AO30" i="26"/>
  <c r="AZ33" i="26"/>
  <c r="AO21" i="26"/>
  <c r="H21" i="33" s="1"/>
  <c r="AO32" i="26"/>
  <c r="H32" i="33" s="1"/>
  <c r="AZ34" i="26"/>
  <c r="AO37" i="26"/>
  <c r="H37" i="33" s="1"/>
  <c r="BC51" i="32"/>
  <c r="AR51" i="32"/>
  <c r="BB51" i="32"/>
  <c r="BC49" i="31"/>
  <c r="AR49" i="31"/>
  <c r="BB49" i="31"/>
  <c r="BC37" i="31"/>
  <c r="AR37" i="31"/>
  <c r="BB37" i="31"/>
  <c r="BB30" i="31"/>
  <c r="BB38" i="31"/>
  <c r="AR30" i="31"/>
  <c r="AZ33" i="31"/>
  <c r="AZ37" i="31"/>
  <c r="AR38" i="31"/>
  <c r="AZ41" i="31"/>
  <c r="AZ45" i="31"/>
  <c r="AZ49" i="31"/>
  <c r="AR50" i="31"/>
  <c r="AZ53" i="31"/>
  <c r="BC51" i="30"/>
  <c r="AR51" i="30"/>
  <c r="BB51" i="30"/>
  <c r="BC55" i="30"/>
  <c r="AR55" i="30"/>
  <c r="BB55" i="30"/>
  <c r="BB50" i="30"/>
  <c r="AR50" i="30"/>
  <c r="AV22" i="30"/>
  <c r="AV26" i="30"/>
  <c r="AV30" i="30"/>
  <c r="AV34" i="30"/>
  <c r="AV38" i="30"/>
  <c r="AV42" i="30"/>
  <c r="AV46" i="30"/>
  <c r="AV50" i="30"/>
  <c r="AV54" i="30"/>
  <c r="BC52" i="29"/>
  <c r="AR52" i="29"/>
  <c r="BB52" i="29"/>
  <c r="AZ33" i="29"/>
  <c r="AZ37" i="29"/>
  <c r="AZ41" i="29"/>
  <c r="AZ45" i="29"/>
  <c r="AR46" i="29"/>
  <c r="BC46" i="29"/>
  <c r="AZ49" i="29"/>
  <c r="AR50" i="29"/>
  <c r="BC50" i="29"/>
  <c r="AZ53" i="29"/>
  <c r="AZ13" i="28"/>
  <c r="AZ33" i="28"/>
  <c r="AZ41" i="28"/>
  <c r="AZ45" i="28"/>
  <c r="AZ49" i="28"/>
  <c r="AR50" i="28"/>
  <c r="BC50" i="28"/>
  <c r="AZ53" i="28"/>
  <c r="AR54" i="28"/>
  <c r="BC54" i="28"/>
  <c r="BC51" i="27"/>
  <c r="AR51" i="27"/>
  <c r="BB51" i="27"/>
  <c r="BC45" i="27"/>
  <c r="AR45" i="27"/>
  <c r="BB45" i="27"/>
  <c r="AZ13" i="27"/>
  <c r="AR22" i="27"/>
  <c r="AR30" i="27"/>
  <c r="BC30" i="27"/>
  <c r="AZ33" i="27"/>
  <c r="AR34" i="27"/>
  <c r="BC34" i="27"/>
  <c r="AR38" i="27"/>
  <c r="BC38" i="27"/>
  <c r="AZ41" i="27"/>
  <c r="AR42" i="27"/>
  <c r="BC42" i="27"/>
  <c r="AZ45" i="27"/>
  <c r="AR46" i="27"/>
  <c r="AZ49" i="27"/>
  <c r="AR50" i="27"/>
  <c r="BC50" i="27"/>
  <c r="AZ53" i="27"/>
  <c r="AR54" i="27"/>
  <c r="BC54" i="27"/>
  <c r="AV55" i="27"/>
  <c r="AV22" i="27"/>
  <c r="AV26" i="27"/>
  <c r="AV30" i="27"/>
  <c r="AV34" i="27"/>
  <c r="AV38" i="27"/>
  <c r="AV42" i="27"/>
  <c r="AV46" i="27"/>
  <c r="AV54" i="27"/>
  <c r="BC52" i="26"/>
  <c r="AR52" i="26"/>
  <c r="BB52" i="26"/>
  <c r="BC20" i="26"/>
  <c r="AR20" i="26"/>
  <c r="BB20" i="26"/>
  <c r="BB26" i="26"/>
  <c r="BC26" i="26"/>
  <c r="AR26" i="26"/>
  <c r="AV55" i="26"/>
  <c r="AV22" i="26"/>
  <c r="AV26" i="26"/>
  <c r="AV30" i="26"/>
  <c r="AV34" i="26"/>
  <c r="AV38" i="26"/>
  <c r="AV42" i="26"/>
  <c r="AV46" i="26"/>
  <c r="AV50" i="26"/>
  <c r="AV54" i="26"/>
  <c r="BB47" i="26"/>
  <c r="BB51" i="26"/>
  <c r="AR47" i="26"/>
  <c r="AR51" i="26"/>
  <c r="AN11" i="19"/>
  <c r="AU20" i="19"/>
  <c r="AU21" i="19"/>
  <c r="AU22" i="19"/>
  <c r="AU23" i="19"/>
  <c r="AU24" i="19"/>
  <c r="AU26" i="19"/>
  <c r="AU28" i="19"/>
  <c r="AU30" i="19"/>
  <c r="AU31" i="19"/>
  <c r="AU32" i="19"/>
  <c r="AU33" i="19"/>
  <c r="AU34" i="19"/>
  <c r="AU36" i="19"/>
  <c r="AU37" i="19"/>
  <c r="AU38" i="19"/>
  <c r="AU40" i="19"/>
  <c r="AU41" i="19"/>
  <c r="AU42" i="19"/>
  <c r="AU43" i="19"/>
  <c r="AU44" i="19"/>
  <c r="AU45" i="19"/>
  <c r="AU46" i="19"/>
  <c r="AU47" i="19"/>
  <c r="AU48" i="19"/>
  <c r="AU49" i="19"/>
  <c r="AU50" i="19"/>
  <c r="AU51" i="19"/>
  <c r="AU52" i="19"/>
  <c r="AV52" i="19" s="1"/>
  <c r="AU53" i="19"/>
  <c r="AV53" i="19" s="1"/>
  <c r="AU54" i="19"/>
  <c r="AV54" i="19" s="1"/>
  <c r="AU55" i="19"/>
  <c r="AV55" i="19" s="1"/>
  <c r="AY13" i="19"/>
  <c r="AY20" i="19"/>
  <c r="AY21" i="19"/>
  <c r="AY22" i="19"/>
  <c r="AY23" i="19"/>
  <c r="AY24" i="19"/>
  <c r="AY25" i="19"/>
  <c r="AY26" i="19"/>
  <c r="AY27" i="19"/>
  <c r="AY28" i="19"/>
  <c r="AY30" i="19"/>
  <c r="AY31" i="19"/>
  <c r="AY32" i="19"/>
  <c r="AY33" i="19"/>
  <c r="AY34" i="19"/>
  <c r="AY36" i="19"/>
  <c r="AY37" i="19"/>
  <c r="AY38" i="19"/>
  <c r="AY40" i="19"/>
  <c r="AY41" i="19"/>
  <c r="AY42" i="19"/>
  <c r="AY43" i="19"/>
  <c r="AY44" i="19"/>
  <c r="AY45" i="19"/>
  <c r="AY46" i="19"/>
  <c r="AY47" i="19"/>
  <c r="AY48" i="19"/>
  <c r="AY49" i="19"/>
  <c r="AY50" i="19"/>
  <c r="AY51" i="19"/>
  <c r="AY52" i="19"/>
  <c r="AY53" i="19"/>
  <c r="AY54" i="19"/>
  <c r="AY55" i="19"/>
  <c r="AX12" i="19"/>
  <c r="AX13" i="19"/>
  <c r="AX14" i="19"/>
  <c r="AX15" i="19"/>
  <c r="AX16" i="19"/>
  <c r="AX17" i="19"/>
  <c r="AY17" i="19" s="1"/>
  <c r="AX19" i="19"/>
  <c r="AX20" i="19"/>
  <c r="AX21" i="19"/>
  <c r="AX22" i="19"/>
  <c r="AX23" i="19"/>
  <c r="AX24" i="19"/>
  <c r="AX25" i="19"/>
  <c r="AX26" i="19"/>
  <c r="AX27" i="19"/>
  <c r="AX28" i="19"/>
  <c r="AX29" i="19"/>
  <c r="AX30" i="19"/>
  <c r="AX31" i="19"/>
  <c r="AX32" i="19"/>
  <c r="AX33" i="19"/>
  <c r="AX34" i="19"/>
  <c r="AX35" i="19"/>
  <c r="AX36" i="19"/>
  <c r="AX37" i="19"/>
  <c r="AX38" i="19"/>
  <c r="AX39" i="19"/>
  <c r="AY39" i="19" s="1"/>
  <c r="AX40" i="19"/>
  <c r="AX41" i="19"/>
  <c r="AX42" i="19"/>
  <c r="AX43" i="19"/>
  <c r="AX44" i="19"/>
  <c r="AX45" i="19"/>
  <c r="AX46" i="19"/>
  <c r="AX47" i="19"/>
  <c r="AX48" i="19"/>
  <c r="AX49" i="19"/>
  <c r="AX50" i="19"/>
  <c r="AX51" i="19"/>
  <c r="AX52" i="19"/>
  <c r="AX53" i="19"/>
  <c r="AX54" i="19"/>
  <c r="AX55" i="19"/>
  <c r="AT12" i="19"/>
  <c r="AT13" i="19"/>
  <c r="AT14" i="19"/>
  <c r="AT15" i="19"/>
  <c r="AT16" i="19"/>
  <c r="AT17" i="19"/>
  <c r="AU17" i="19" s="1"/>
  <c r="AT18" i="19"/>
  <c r="AT19" i="19"/>
  <c r="AT20" i="19"/>
  <c r="AT21" i="19"/>
  <c r="AT22" i="19"/>
  <c r="AT23" i="19"/>
  <c r="AT24" i="19"/>
  <c r="AT25" i="19"/>
  <c r="AT26" i="19"/>
  <c r="AT27" i="19"/>
  <c r="AT28" i="19"/>
  <c r="AT29" i="19"/>
  <c r="AT30" i="19"/>
  <c r="AT31" i="19"/>
  <c r="AT32" i="19"/>
  <c r="AT33" i="19"/>
  <c r="AT34" i="19"/>
  <c r="AT35" i="19"/>
  <c r="AT36" i="19"/>
  <c r="AT37" i="19"/>
  <c r="AT38" i="19"/>
  <c r="AT39" i="19"/>
  <c r="AT40" i="19"/>
  <c r="AT41" i="19"/>
  <c r="AT42" i="19"/>
  <c r="AT43" i="19"/>
  <c r="AT44" i="19"/>
  <c r="AT45" i="19"/>
  <c r="AT46" i="19"/>
  <c r="AT47" i="19"/>
  <c r="AT48" i="19"/>
  <c r="AT49" i="19"/>
  <c r="AT50" i="19"/>
  <c r="AT51" i="19"/>
  <c r="AT52" i="19"/>
  <c r="AT53" i="19"/>
  <c r="AT54" i="19"/>
  <c r="AT55" i="19"/>
  <c r="AM12" i="19"/>
  <c r="AM13" i="19"/>
  <c r="AM14" i="19"/>
  <c r="AM15" i="19"/>
  <c r="AM16" i="19"/>
  <c r="AM17" i="19"/>
  <c r="AM18" i="19"/>
  <c r="AM19" i="19"/>
  <c r="AM20" i="19"/>
  <c r="AM21" i="19"/>
  <c r="AM22" i="19"/>
  <c r="AM23" i="19"/>
  <c r="AM24" i="19"/>
  <c r="AM25" i="19"/>
  <c r="AM26" i="19"/>
  <c r="AM27" i="19"/>
  <c r="AM28" i="19"/>
  <c r="AM29" i="19"/>
  <c r="AM30" i="19"/>
  <c r="AM31" i="19"/>
  <c r="AM32" i="19"/>
  <c r="AM33" i="19"/>
  <c r="AM34" i="19"/>
  <c r="AM35" i="19"/>
  <c r="AM36" i="19"/>
  <c r="AM37" i="19"/>
  <c r="AM38" i="19"/>
  <c r="AM39" i="19"/>
  <c r="AM40" i="19"/>
  <c r="AM41" i="19"/>
  <c r="AM42" i="19"/>
  <c r="AM43" i="19"/>
  <c r="AM44" i="19"/>
  <c r="AM45" i="19"/>
  <c r="AM46" i="19"/>
  <c r="AM47" i="19"/>
  <c r="AM48" i="19"/>
  <c r="AM49" i="19"/>
  <c r="AM50" i="19"/>
  <c r="AM51" i="19"/>
  <c r="AM52" i="19"/>
  <c r="AM53" i="19"/>
  <c r="AM54" i="19"/>
  <c r="AM55" i="19"/>
  <c r="AM11" i="19"/>
  <c r="AL11" i="19"/>
  <c r="AL12" i="19"/>
  <c r="AL13" i="19"/>
  <c r="AL14" i="19"/>
  <c r="AL15" i="19"/>
  <c r="AL16" i="19"/>
  <c r="AL17" i="19"/>
  <c r="AL18" i="19"/>
  <c r="AL19" i="19"/>
  <c r="AL20" i="19"/>
  <c r="AL21" i="19"/>
  <c r="AL22" i="19"/>
  <c r="AL23" i="19"/>
  <c r="AL24" i="19"/>
  <c r="AL25" i="19"/>
  <c r="AL26" i="19"/>
  <c r="AL27" i="19"/>
  <c r="AL28" i="19"/>
  <c r="AL29" i="19"/>
  <c r="AL30" i="19"/>
  <c r="AL31" i="19"/>
  <c r="AL32" i="19"/>
  <c r="AL33" i="19"/>
  <c r="AL34" i="19"/>
  <c r="AL35" i="19"/>
  <c r="AL36" i="19"/>
  <c r="AL37" i="19"/>
  <c r="AL38" i="19"/>
  <c r="AL39" i="19"/>
  <c r="AL40" i="19"/>
  <c r="AL41" i="19"/>
  <c r="AL42" i="19"/>
  <c r="AL43" i="19"/>
  <c r="AL44" i="19"/>
  <c r="AL45" i="19"/>
  <c r="AL46" i="19"/>
  <c r="AL47" i="19"/>
  <c r="AL48" i="19"/>
  <c r="AL49" i="19"/>
  <c r="AL50" i="19"/>
  <c r="AL51" i="19"/>
  <c r="AL52" i="19"/>
  <c r="AL53" i="19"/>
  <c r="AL54" i="19"/>
  <c r="AL55" i="19"/>
  <c r="AK12" i="19"/>
  <c r="AK13" i="19"/>
  <c r="AK14" i="19"/>
  <c r="AK15" i="19"/>
  <c r="AK16" i="19"/>
  <c r="AK17" i="19"/>
  <c r="AK18" i="19"/>
  <c r="AK19" i="19"/>
  <c r="AK20" i="19"/>
  <c r="AK21" i="19"/>
  <c r="AK22" i="19"/>
  <c r="AK23" i="19"/>
  <c r="AK24" i="19"/>
  <c r="AK25" i="19"/>
  <c r="AK26" i="19"/>
  <c r="AK27" i="19"/>
  <c r="AK28" i="19"/>
  <c r="AK29" i="19"/>
  <c r="AK30" i="19"/>
  <c r="AK31" i="19"/>
  <c r="AK32" i="19"/>
  <c r="AK33" i="19"/>
  <c r="AK34" i="19"/>
  <c r="AK35" i="19"/>
  <c r="AK36" i="19"/>
  <c r="AK37" i="19"/>
  <c r="AK38" i="19"/>
  <c r="AK39" i="19"/>
  <c r="AK40" i="19"/>
  <c r="AK41" i="19"/>
  <c r="AK42" i="19"/>
  <c r="AK43" i="19"/>
  <c r="AK44" i="19"/>
  <c r="AK45" i="19"/>
  <c r="AK46" i="19"/>
  <c r="AK47" i="19"/>
  <c r="AK48" i="19"/>
  <c r="AK49" i="19"/>
  <c r="AK50" i="19"/>
  <c r="AK51" i="19"/>
  <c r="AK52" i="19"/>
  <c r="AK53" i="19"/>
  <c r="AK54" i="19"/>
  <c r="AK55" i="19"/>
  <c r="AK11" i="19"/>
  <c r="AX11" i="19"/>
  <c r="AT11" i="19"/>
  <c r="AN12" i="19"/>
  <c r="AN13" i="19"/>
  <c r="AN14" i="19"/>
  <c r="AN15" i="19"/>
  <c r="AN16" i="19"/>
  <c r="AN17" i="19"/>
  <c r="AN18" i="19"/>
  <c r="AN19" i="19"/>
  <c r="AN20" i="19"/>
  <c r="AN21" i="19"/>
  <c r="AN22" i="19"/>
  <c r="AN23" i="19"/>
  <c r="AN24" i="19"/>
  <c r="AN25" i="19"/>
  <c r="AN26" i="19"/>
  <c r="AN27" i="19"/>
  <c r="AN28" i="19"/>
  <c r="AN29" i="19"/>
  <c r="AN30" i="19"/>
  <c r="AN31" i="19"/>
  <c r="AN32" i="19"/>
  <c r="AN33" i="19"/>
  <c r="AN34" i="19"/>
  <c r="AN35" i="19"/>
  <c r="AN36" i="19"/>
  <c r="AN37" i="19"/>
  <c r="AN38" i="19"/>
  <c r="AN39" i="19"/>
  <c r="AN40" i="19"/>
  <c r="AN41" i="19"/>
  <c r="AN42" i="19"/>
  <c r="AN43" i="19"/>
  <c r="AN44" i="19"/>
  <c r="AN45" i="19"/>
  <c r="AO45" i="19" s="1"/>
  <c r="AN46" i="19"/>
  <c r="AN47" i="19"/>
  <c r="AN48" i="19"/>
  <c r="AN49" i="19"/>
  <c r="AN50" i="19"/>
  <c r="AN51" i="19"/>
  <c r="AN52" i="19"/>
  <c r="AN53" i="19"/>
  <c r="AN54" i="19"/>
  <c r="AN55" i="19"/>
  <c r="BB50" i="32" l="1"/>
  <c r="AR50" i="32"/>
  <c r="BC50" i="32"/>
  <c r="AR31" i="26"/>
  <c r="AU31" i="26" s="1"/>
  <c r="H31" i="33"/>
  <c r="T36" i="33"/>
  <c r="BC36" i="29"/>
  <c r="AR36" i="29"/>
  <c r="BB36" i="29"/>
  <c r="BC12" i="29"/>
  <c r="BB12" i="29"/>
  <c r="L23" i="33"/>
  <c r="BC23" i="27"/>
  <c r="AR23" i="27"/>
  <c r="BB23" i="27"/>
  <c r="L48" i="33"/>
  <c r="BB44" i="27"/>
  <c r="AR44" i="27"/>
  <c r="BC44" i="27"/>
  <c r="L20" i="33"/>
  <c r="BC20" i="27"/>
  <c r="AR20" i="27"/>
  <c r="BB20" i="27"/>
  <c r="BB49" i="28"/>
  <c r="AR49" i="28"/>
  <c r="BC49" i="28"/>
  <c r="L28" i="33"/>
  <c r="BC28" i="27"/>
  <c r="AR28" i="27"/>
  <c r="BB28" i="27"/>
  <c r="BC25" i="27"/>
  <c r="BB25" i="27"/>
  <c r="H49" i="33"/>
  <c r="D40" i="21"/>
  <c r="M39" i="21"/>
  <c r="E39" i="21"/>
  <c r="N39" i="21"/>
  <c r="F39" i="21"/>
  <c r="L22" i="33"/>
  <c r="BC22" i="27"/>
  <c r="AF14" i="24"/>
  <c r="AB14" i="24"/>
  <c r="H35" i="33"/>
  <c r="AR35" i="26"/>
  <c r="AU35" i="26" s="1"/>
  <c r="H11" i="33"/>
  <c r="AR11" i="26"/>
  <c r="AU11" i="26" s="1"/>
  <c r="BC52" i="27"/>
  <c r="AR52" i="27"/>
  <c r="BB52" i="27"/>
  <c r="P47" i="33"/>
  <c r="BC43" i="28"/>
  <c r="AR43" i="28"/>
  <c r="BB43" i="28"/>
  <c r="BC20" i="28"/>
  <c r="AR31" i="28"/>
  <c r="AU31" i="28" s="1"/>
  <c r="AV31" i="28" s="1"/>
  <c r="BB40" i="28"/>
  <c r="BC41" i="28"/>
  <c r="AR41" i="28"/>
  <c r="AR21" i="29"/>
  <c r="BC45" i="29"/>
  <c r="AR45" i="29"/>
  <c r="BB45" i="29"/>
  <c r="BC30" i="29"/>
  <c r="AR11" i="28"/>
  <c r="AU11" i="28" s="1"/>
  <c r="Q11" i="33" s="1"/>
  <c r="AR24" i="27"/>
  <c r="BC19" i="26"/>
  <c r="H19" i="33"/>
  <c r="BB22" i="26"/>
  <c r="BC22" i="26"/>
  <c r="AR22" i="26"/>
  <c r="BC24" i="26"/>
  <c r="AR24" i="26"/>
  <c r="BB24" i="26"/>
  <c r="BC40" i="26"/>
  <c r="AR40" i="26"/>
  <c r="BB40" i="26"/>
  <c r="BC12" i="26"/>
  <c r="BB12" i="26"/>
  <c r="BC28" i="26"/>
  <c r="AR28" i="26"/>
  <c r="BB28" i="26"/>
  <c r="AR34" i="26"/>
  <c r="BB34" i="26"/>
  <c r="BB36" i="26"/>
  <c r="BC41" i="26"/>
  <c r="AR41" i="26"/>
  <c r="BB41" i="26"/>
  <c r="BB46" i="26"/>
  <c r="BC46" i="26"/>
  <c r="AR46" i="26"/>
  <c r="BC32" i="26"/>
  <c r="AR32" i="26"/>
  <c r="BB32" i="26"/>
  <c r="AR37" i="26"/>
  <c r="AU37" i="26" s="1"/>
  <c r="BB30" i="26"/>
  <c r="BC30" i="26"/>
  <c r="AR30" i="26"/>
  <c r="BB15" i="26"/>
  <c r="BB19" i="26"/>
  <c r="AR15" i="26"/>
  <c r="AR19" i="26"/>
  <c r="BC12" i="27"/>
  <c r="BB12" i="27"/>
  <c r="AR17" i="27"/>
  <c r="AU17" i="27" s="1"/>
  <c r="BC32" i="27"/>
  <c r="AR32" i="27"/>
  <c r="BB32" i="27"/>
  <c r="BC13" i="27"/>
  <c r="BC33" i="27"/>
  <c r="AR33" i="27"/>
  <c r="BB33" i="27"/>
  <c r="AR40" i="27"/>
  <c r="AZ12" i="29"/>
  <c r="AV12" i="29"/>
  <c r="BB26" i="30"/>
  <c r="X26" i="33"/>
  <c r="BC25" i="28"/>
  <c r="BB25" i="28"/>
  <c r="AR28" i="28"/>
  <c r="BB28" i="28"/>
  <c r="BC45" i="28"/>
  <c r="AR45" i="28"/>
  <c r="BB45" i="28"/>
  <c r="BC39" i="28"/>
  <c r="AR39" i="28"/>
  <c r="BB39" i="28"/>
  <c r="BC19" i="28"/>
  <c r="AR19" i="28"/>
  <c r="BB19" i="28"/>
  <c r="AR21" i="28"/>
  <c r="AU21" i="28" s="1"/>
  <c r="BB44" i="28"/>
  <c r="BC15" i="28"/>
  <c r="AR15" i="28"/>
  <c r="AR32" i="28"/>
  <c r="BB32" i="28"/>
  <c r="AV29" i="28"/>
  <c r="AY29" i="28" s="1"/>
  <c r="BC27" i="28"/>
  <c r="BB27" i="28"/>
  <c r="AV45" i="19"/>
  <c r="V14" i="24"/>
  <c r="BB46" i="30"/>
  <c r="BB42" i="30"/>
  <c r="BC26" i="30"/>
  <c r="AR26" i="30"/>
  <c r="AI46" i="33"/>
  <c r="AE35" i="33"/>
  <c r="AE34" i="33"/>
  <c r="AB19" i="33"/>
  <c r="BC19" i="31"/>
  <c r="P27" i="33"/>
  <c r="AR27" i="28"/>
  <c r="AU27" i="28" s="1"/>
  <c r="X46" i="33"/>
  <c r="BC42" i="30"/>
  <c r="AA37" i="33"/>
  <c r="AA33" i="33"/>
  <c r="AA32" i="33"/>
  <c r="W15" i="33"/>
  <c r="X14" i="33"/>
  <c r="AR14" i="30"/>
  <c r="AU14" i="30" s="1"/>
  <c r="S26" i="33"/>
  <c r="W44" i="33"/>
  <c r="T34" i="33"/>
  <c r="BB34" i="29"/>
  <c r="W26" i="33"/>
  <c r="T22" i="33"/>
  <c r="BB22" i="29"/>
  <c r="P38" i="33"/>
  <c r="BB38" i="28"/>
  <c r="P34" i="33"/>
  <c r="BB34" i="28"/>
  <c r="L31" i="33"/>
  <c r="D41" i="21"/>
  <c r="O20" i="33"/>
  <c r="H27" i="33"/>
  <c r="AR27" i="26"/>
  <c r="AU27" i="26" s="1"/>
  <c r="AI49" i="33"/>
  <c r="AI47" i="33"/>
  <c r="AE48" i="33"/>
  <c r="AE43" i="33"/>
  <c r="AE36" i="33"/>
  <c r="AE28" i="33"/>
  <c r="AA49" i="33"/>
  <c r="AA45" i="33"/>
  <c r="AA23" i="33"/>
  <c r="AA22" i="33"/>
  <c r="AA13" i="33"/>
  <c r="AA11" i="33"/>
  <c r="W23" i="33"/>
  <c r="W20" i="33"/>
  <c r="M18" i="21"/>
  <c r="U12" i="33"/>
  <c r="S48" i="33"/>
  <c r="S43" i="33"/>
  <c r="O32" i="33"/>
  <c r="O30" i="33"/>
  <c r="O41" i="21"/>
  <c r="O28" i="33"/>
  <c r="O19" i="33"/>
  <c r="K49" i="33"/>
  <c r="K46" i="33"/>
  <c r="K36" i="33"/>
  <c r="O40" i="21"/>
  <c r="K30" i="33"/>
  <c r="K24" i="33"/>
  <c r="K22" i="33"/>
  <c r="K19" i="33"/>
  <c r="K15" i="33"/>
  <c r="X28" i="24"/>
  <c r="X16" i="24"/>
  <c r="BC44" i="32"/>
  <c r="AR44" i="32"/>
  <c r="BB44" i="32"/>
  <c r="BC49" i="32"/>
  <c r="AR49" i="32"/>
  <c r="BB49" i="32"/>
  <c r="BC45" i="32"/>
  <c r="AR45" i="32"/>
  <c r="BB45" i="32"/>
  <c r="BC47" i="32"/>
  <c r="AR47" i="32"/>
  <c r="AR53" i="30"/>
  <c r="BB53" i="30"/>
  <c r="BC47" i="27"/>
  <c r="BC53" i="27"/>
  <c r="BC49" i="26"/>
  <c r="AR45" i="26"/>
  <c r="AR50" i="26"/>
  <c r="AR44" i="26"/>
  <c r="BC33" i="26"/>
  <c r="AR54" i="26"/>
  <c r="BC48" i="26"/>
  <c r="BC53" i="26"/>
  <c r="AR53" i="26"/>
  <c r="BB39" i="26"/>
  <c r="AR39" i="26"/>
  <c r="AR55" i="26"/>
  <c r="AO52" i="19"/>
  <c r="BB47" i="32"/>
  <c r="BC48" i="32"/>
  <c r="AR48" i="32"/>
  <c r="BB48" i="32"/>
  <c r="BC53" i="32"/>
  <c r="AR53" i="32"/>
  <c r="BB53" i="32"/>
  <c r="BC55" i="32"/>
  <c r="AR55" i="32"/>
  <c r="BB55" i="32"/>
  <c r="AR46" i="32"/>
  <c r="BC46" i="32"/>
  <c r="AR54" i="32"/>
  <c r="BC54" i="32"/>
  <c r="BC31" i="31"/>
  <c r="AR31" i="31"/>
  <c r="BB31" i="31"/>
  <c r="BC39" i="31"/>
  <c r="AR39" i="31"/>
  <c r="BB39" i="31"/>
  <c r="BC41" i="31"/>
  <c r="AR41" i="31"/>
  <c r="BB41" i="31"/>
  <c r="BC47" i="31"/>
  <c r="AR47" i="31"/>
  <c r="BB47" i="31"/>
  <c r="BC17" i="31"/>
  <c r="AR17" i="31"/>
  <c r="BB17" i="31"/>
  <c r="BC36" i="31"/>
  <c r="AR36" i="31"/>
  <c r="BB36" i="31"/>
  <c r="BC44" i="31"/>
  <c r="AR44" i="31"/>
  <c r="BB44" i="31"/>
  <c r="BC12" i="31"/>
  <c r="BB12" i="31"/>
  <c r="BB28" i="31"/>
  <c r="BC35" i="31"/>
  <c r="AR35" i="31"/>
  <c r="BB35" i="31"/>
  <c r="BC43" i="31"/>
  <c r="AR43" i="31"/>
  <c r="BB43" i="31"/>
  <c r="BC52" i="31"/>
  <c r="AR52" i="31"/>
  <c r="BB52" i="31"/>
  <c r="BC51" i="31"/>
  <c r="AR51" i="31"/>
  <c r="BB51" i="31"/>
  <c r="BC20" i="31"/>
  <c r="AR20" i="31"/>
  <c r="BB20" i="31"/>
  <c r="AR21" i="31"/>
  <c r="AU21" i="31" s="1"/>
  <c r="AC21" i="33" s="1"/>
  <c r="BC32" i="31"/>
  <c r="AR32" i="31"/>
  <c r="BB32" i="31"/>
  <c r="BC40" i="31"/>
  <c r="AR40" i="31"/>
  <c r="BB40" i="31"/>
  <c r="BC48" i="31"/>
  <c r="AR48" i="31"/>
  <c r="BB48" i="31"/>
  <c r="BB54" i="31"/>
  <c r="AR22" i="31"/>
  <c r="BC22" i="31"/>
  <c r="BC34" i="31"/>
  <c r="AR42" i="31"/>
  <c r="BC42" i="31"/>
  <c r="AR46" i="31"/>
  <c r="BC46" i="31"/>
  <c r="AR54" i="31"/>
  <c r="BB15" i="31"/>
  <c r="BB19" i="31"/>
  <c r="BB23" i="31"/>
  <c r="AR15" i="31"/>
  <c r="AR19" i="31"/>
  <c r="AR23" i="31"/>
  <c r="BC39" i="30"/>
  <c r="AR39" i="30"/>
  <c r="BB39" i="30"/>
  <c r="BC49" i="30"/>
  <c r="AR49" i="30"/>
  <c r="BB49" i="30"/>
  <c r="BC28" i="30"/>
  <c r="AR28" i="30"/>
  <c r="BB28" i="30"/>
  <c r="BC27" i="30"/>
  <c r="BB27" i="30"/>
  <c r="BC32" i="30"/>
  <c r="AR32" i="30"/>
  <c r="BB32" i="30"/>
  <c r="AR40" i="30"/>
  <c r="BB40" i="30"/>
  <c r="BC24" i="30"/>
  <c r="AR24" i="30"/>
  <c r="BB24" i="30"/>
  <c r="BC31" i="30"/>
  <c r="AR31" i="30"/>
  <c r="BB31" i="30"/>
  <c r="AR19" i="30"/>
  <c r="BC25" i="30"/>
  <c r="BC45" i="30"/>
  <c r="AR45" i="30"/>
  <c r="BB45" i="30"/>
  <c r="BC52" i="30"/>
  <c r="AR52" i="30"/>
  <c r="BB52" i="30"/>
  <c r="BC11" i="30"/>
  <c r="AR11" i="30"/>
  <c r="BB11" i="30"/>
  <c r="BB13" i="30"/>
  <c r="BC15" i="30"/>
  <c r="BC33" i="30"/>
  <c r="AR33" i="30"/>
  <c r="BB33" i="30"/>
  <c r="AR35" i="30"/>
  <c r="AU35" i="30" s="1"/>
  <c r="BC12" i="30"/>
  <c r="BB12" i="30"/>
  <c r="BB17" i="30"/>
  <c r="BC41" i="30"/>
  <c r="AR41" i="30"/>
  <c r="BB41" i="30"/>
  <c r="BC47" i="30"/>
  <c r="AR47" i="30"/>
  <c r="BB47" i="30"/>
  <c r="BC48" i="30"/>
  <c r="AR48" i="30"/>
  <c r="BB48" i="30"/>
  <c r="BC53" i="30"/>
  <c r="AR47" i="27"/>
  <c r="BB53" i="27"/>
  <c r="BB50" i="26"/>
  <c r="BB33" i="26"/>
  <c r="BC21" i="30"/>
  <c r="AR21" i="30"/>
  <c r="BB21" i="30"/>
  <c r="BC23" i="30"/>
  <c r="AR23" i="30"/>
  <c r="BB22" i="30"/>
  <c r="BB54" i="30"/>
  <c r="AR22" i="30"/>
  <c r="AR30" i="30"/>
  <c r="BC30" i="30"/>
  <c r="AR34" i="30"/>
  <c r="BC34" i="30"/>
  <c r="AR38" i="30"/>
  <c r="BC38" i="30"/>
  <c r="AR42" i="30"/>
  <c r="AR46" i="30"/>
  <c r="AR54" i="30"/>
  <c r="AR17" i="29"/>
  <c r="AU17" i="29" s="1"/>
  <c r="AZ17" i="29" s="1"/>
  <c r="BC47" i="29"/>
  <c r="AR47" i="29"/>
  <c r="BB47" i="29"/>
  <c r="BC49" i="29"/>
  <c r="AR49" i="29"/>
  <c r="BB49" i="29"/>
  <c r="AR13" i="29"/>
  <c r="AU13" i="29" s="1"/>
  <c r="AZ13" i="29" s="1"/>
  <c r="BC20" i="29"/>
  <c r="AR20" i="29"/>
  <c r="BB20" i="29"/>
  <c r="BC37" i="29"/>
  <c r="AR37" i="29"/>
  <c r="BB37" i="29"/>
  <c r="BC55" i="29"/>
  <c r="AR55" i="29"/>
  <c r="BB55" i="29"/>
  <c r="BC44" i="29"/>
  <c r="AR44" i="29"/>
  <c r="BB44" i="29"/>
  <c r="AR11" i="29"/>
  <c r="AU11" i="29" s="1"/>
  <c r="BC32" i="29"/>
  <c r="AR32" i="29"/>
  <c r="BB32" i="29"/>
  <c r="BC43" i="29"/>
  <c r="AR43" i="29"/>
  <c r="BB43" i="29"/>
  <c r="BC19" i="29"/>
  <c r="AR19" i="29"/>
  <c r="BB19" i="29"/>
  <c r="AR31" i="29"/>
  <c r="AU31" i="29" s="1"/>
  <c r="BC33" i="29"/>
  <c r="BB51" i="29"/>
  <c r="BC53" i="29"/>
  <c r="AR53" i="29"/>
  <c r="BB53" i="29"/>
  <c r="BC24" i="29"/>
  <c r="AR24" i="29"/>
  <c r="BB24" i="29"/>
  <c r="AR39" i="29"/>
  <c r="AU39" i="29" s="1"/>
  <c r="U43" i="33" s="1"/>
  <c r="BC25" i="29"/>
  <c r="BC28" i="29"/>
  <c r="AR28" i="29"/>
  <c r="BB28" i="29"/>
  <c r="BC48" i="29"/>
  <c r="AR48" i="29"/>
  <c r="BB48" i="29"/>
  <c r="AR22" i="29"/>
  <c r="BC22" i="29"/>
  <c r="AR26" i="29"/>
  <c r="BC26" i="29"/>
  <c r="AR34" i="29"/>
  <c r="BC34" i="29"/>
  <c r="AR38" i="29"/>
  <c r="BC38" i="29"/>
  <c r="BC42" i="29"/>
  <c r="AR54" i="29"/>
  <c r="BC54" i="29"/>
  <c r="BC23" i="28"/>
  <c r="BC36" i="28"/>
  <c r="AR36" i="28"/>
  <c r="BB36" i="28"/>
  <c r="BC47" i="28"/>
  <c r="AR47" i="28"/>
  <c r="BB47" i="28"/>
  <c r="BC13" i="28"/>
  <c r="AR13" i="28"/>
  <c r="BB13" i="28"/>
  <c r="BC12" i="28"/>
  <c r="BB12" i="28"/>
  <c r="BB47" i="27"/>
  <c r="AR49" i="26"/>
  <c r="BC45" i="26"/>
  <c r="BB45" i="26"/>
  <c r="BC44" i="26"/>
  <c r="AR33" i="26"/>
  <c r="BC54" i="26"/>
  <c r="U14" i="24"/>
  <c r="BC31" i="28"/>
  <c r="BC52" i="28"/>
  <c r="AR52" i="28"/>
  <c r="BB52" i="28"/>
  <c r="BC51" i="28"/>
  <c r="AR51" i="28"/>
  <c r="BB51" i="28"/>
  <c r="BC53" i="28"/>
  <c r="AR53" i="28"/>
  <c r="BB53" i="28"/>
  <c r="BC48" i="28"/>
  <c r="AR48" i="28"/>
  <c r="BB48" i="28"/>
  <c r="BB22" i="28"/>
  <c r="AR22" i="28"/>
  <c r="AR34" i="28"/>
  <c r="BC34" i="28"/>
  <c r="AR38" i="28"/>
  <c r="BC38" i="28"/>
  <c r="AR46" i="28"/>
  <c r="BC46" i="28"/>
  <c r="BC48" i="27"/>
  <c r="AR48" i="27"/>
  <c r="BB48" i="27"/>
  <c r="BC39" i="27"/>
  <c r="AR39" i="27"/>
  <c r="BB39" i="27"/>
  <c r="BC55" i="27"/>
  <c r="AR55" i="27"/>
  <c r="BB55" i="27"/>
  <c r="BC49" i="27"/>
  <c r="AR49" i="27"/>
  <c r="BB49" i="27"/>
  <c r="BC31" i="27"/>
  <c r="AR31" i="27"/>
  <c r="BB31" i="27"/>
  <c r="AR53" i="27"/>
  <c r="BB49" i="26"/>
  <c r="BC50" i="26"/>
  <c r="BB44" i="26"/>
  <c r="BB54" i="26"/>
  <c r="AR48" i="26"/>
  <c r="BB48" i="26"/>
  <c r="BB53" i="26"/>
  <c r="BB23" i="26"/>
  <c r="AR23" i="26"/>
  <c r="AI22" i="33"/>
  <c r="AF26" i="33"/>
  <c r="AI36" i="33"/>
  <c r="AI37" i="33"/>
  <c r="AI24" i="33"/>
  <c r="AR12" i="26"/>
  <c r="AU12" i="26" s="1"/>
  <c r="M15" i="21" s="1"/>
  <c r="L15" i="21"/>
  <c r="H12" i="33"/>
  <c r="AR14" i="26"/>
  <c r="AU14" i="26" s="1"/>
  <c r="H14" i="33"/>
  <c r="K32" i="33"/>
  <c r="K38" i="33"/>
  <c r="K44" i="33"/>
  <c r="K45" i="33"/>
  <c r="BB26" i="29"/>
  <c r="T26" i="33"/>
  <c r="BC11" i="31"/>
  <c r="AB11" i="33"/>
  <c r="AR12" i="31"/>
  <c r="AU12" i="31" s="1"/>
  <c r="L20" i="21"/>
  <c r="AB12" i="33"/>
  <c r="BC15" i="31"/>
  <c r="AB15" i="33"/>
  <c r="AE19" i="33"/>
  <c r="AE23" i="33"/>
  <c r="AE24" i="33"/>
  <c r="AF46" i="33"/>
  <c r="BC15" i="26"/>
  <c r="H15" i="33"/>
  <c r="AR23" i="28"/>
  <c r="P23" i="33"/>
  <c r="K20" i="33"/>
  <c r="BC23" i="26"/>
  <c r="H23" i="33"/>
  <c r="O15" i="33"/>
  <c r="AR18" i="27"/>
  <c r="AU18" i="27" s="1"/>
  <c r="L18" i="33"/>
  <c r="AR21" i="27"/>
  <c r="AU21" i="27" s="1"/>
  <c r="M21" i="33" s="1"/>
  <c r="L21" i="33"/>
  <c r="BC26" i="27"/>
  <c r="L26" i="33"/>
  <c r="AR12" i="28"/>
  <c r="AU12" i="28" s="1"/>
  <c r="P12" i="33"/>
  <c r="L17" i="21"/>
  <c r="AR14" i="28"/>
  <c r="AU14" i="28" s="1"/>
  <c r="P14" i="33"/>
  <c r="S23" i="33"/>
  <c r="S24" i="33"/>
  <c r="BC30" i="28"/>
  <c r="L42" i="21"/>
  <c r="P30" i="33"/>
  <c r="W19" i="33"/>
  <c r="AR29" i="29"/>
  <c r="AU29" i="29" s="1"/>
  <c r="T29" i="33"/>
  <c r="BB38" i="29"/>
  <c r="T38" i="33"/>
  <c r="AA15" i="33"/>
  <c r="BB19" i="30"/>
  <c r="X19" i="33"/>
  <c r="AA24" i="33"/>
  <c r="AR27" i="30"/>
  <c r="AU27" i="30" s="1"/>
  <c r="X27" i="33"/>
  <c r="BB30" i="30"/>
  <c r="X30" i="33"/>
  <c r="L44" i="21"/>
  <c r="BB38" i="30"/>
  <c r="X38" i="33"/>
  <c r="BC28" i="31"/>
  <c r="AB28" i="33"/>
  <c r="BB34" i="31"/>
  <c r="AB34" i="33"/>
  <c r="AF14" i="33"/>
  <c r="AI17" i="33"/>
  <c r="AF29" i="33"/>
  <c r="S19" i="33"/>
  <c r="BC39" i="26"/>
  <c r="H43" i="33"/>
  <c r="AR14" i="27"/>
  <c r="AU14" i="27" s="1"/>
  <c r="L14" i="33"/>
  <c r="AR18" i="29"/>
  <c r="AU18" i="29" s="1"/>
  <c r="T18" i="33"/>
  <c r="BB34" i="30"/>
  <c r="X34" i="33"/>
  <c r="BC23" i="31"/>
  <c r="AB23" i="33"/>
  <c r="BC24" i="31"/>
  <c r="AB24" i="33"/>
  <c r="BC45" i="31"/>
  <c r="AB49" i="33"/>
  <c r="AF25" i="33"/>
  <c r="K13" i="33"/>
  <c r="K47" i="33"/>
  <c r="O22" i="33"/>
  <c r="O24" i="33"/>
  <c r="O26" i="33"/>
  <c r="O38" i="33"/>
  <c r="O44" i="33"/>
  <c r="O48" i="33"/>
  <c r="AR17" i="28"/>
  <c r="AU17" i="28" s="1"/>
  <c r="Q17" i="33" s="1"/>
  <c r="P17" i="33"/>
  <c r="BC26" i="28"/>
  <c r="P26" i="33"/>
  <c r="AR18" i="30"/>
  <c r="AU18" i="30" s="1"/>
  <c r="X18" i="33"/>
  <c r="BC22" i="30"/>
  <c r="X22" i="33"/>
  <c r="AA31" i="33"/>
  <c r="G44" i="21"/>
  <c r="AR18" i="31"/>
  <c r="AU18" i="31" s="1"/>
  <c r="AB18" i="33"/>
  <c r="BB22" i="31"/>
  <c r="AB22" i="33"/>
  <c r="D21" i="21"/>
  <c r="AF16" i="33"/>
  <c r="AI28" i="33"/>
  <c r="AI44" i="33"/>
  <c r="AR16" i="26"/>
  <c r="AA16" i="24" s="1"/>
  <c r="D15" i="21"/>
  <c r="H16" i="33"/>
  <c r="K26" i="33"/>
  <c r="K28" i="33"/>
  <c r="BC36" i="27"/>
  <c r="L36" i="33"/>
  <c r="O36" i="33"/>
  <c r="S15" i="33"/>
  <c r="AR18" i="28"/>
  <c r="AU18" i="28" s="1"/>
  <c r="P18" i="33"/>
  <c r="BC22" i="28"/>
  <c r="P22" i="33"/>
  <c r="S32" i="33"/>
  <c r="AR16" i="29"/>
  <c r="T16" i="33"/>
  <c r="D18" i="21"/>
  <c r="W28" i="33"/>
  <c r="W32" i="33"/>
  <c r="AA34" i="33"/>
  <c r="AA36" i="33"/>
  <c r="AA38" i="33"/>
  <c r="AE11" i="33"/>
  <c r="AE15" i="33"/>
  <c r="AE31" i="33"/>
  <c r="AR14" i="29"/>
  <c r="AU14" i="29" s="1"/>
  <c r="T14" i="33"/>
  <c r="AF30" i="33"/>
  <c r="L46" i="21"/>
  <c r="AF38" i="33"/>
  <c r="AF18" i="33"/>
  <c r="AF13" i="33"/>
  <c r="AI38" i="33"/>
  <c r="AI15" i="33"/>
  <c r="AF22" i="33"/>
  <c r="AF34" i="33"/>
  <c r="AI23" i="33"/>
  <c r="AI26" i="33"/>
  <c r="AE17" i="33"/>
  <c r="AE13" i="33"/>
  <c r="AA21" i="33"/>
  <c r="AA26" i="33"/>
  <c r="AI48" i="33"/>
  <c r="AF43" i="33"/>
  <c r="AI34" i="33"/>
  <c r="AF44" i="33"/>
  <c r="AF23" i="33"/>
  <c r="AF24" i="33"/>
  <c r="AI32" i="33"/>
  <c r="AG35" i="33"/>
  <c r="AF35" i="33"/>
  <c r="AI13" i="33"/>
  <c r="AF21" i="33"/>
  <c r="AF11" i="33"/>
  <c r="AF12" i="33"/>
  <c r="L21" i="21"/>
  <c r="AI19" i="33"/>
  <c r="AI20" i="33"/>
  <c r="AI33" i="33"/>
  <c r="AF36" i="33"/>
  <c r="AF45" i="33"/>
  <c r="AF17" i="33"/>
  <c r="AF28" i="33"/>
  <c r="O46" i="21"/>
  <c r="AI30" i="33"/>
  <c r="AF47" i="33"/>
  <c r="AF27" i="33"/>
  <c r="D46" i="21"/>
  <c r="AF31" i="33"/>
  <c r="AF32" i="33"/>
  <c r="AF19" i="33"/>
  <c r="AF20" i="33"/>
  <c r="AI45" i="33"/>
  <c r="AE47" i="33"/>
  <c r="AE46" i="33"/>
  <c r="BB42" i="31"/>
  <c r="AB46" i="33"/>
  <c r="AE22" i="33"/>
  <c r="AR27" i="31"/>
  <c r="AU27" i="31" s="1"/>
  <c r="AB27" i="33"/>
  <c r="D45" i="21"/>
  <c r="AB31" i="33"/>
  <c r="BC33" i="31"/>
  <c r="AB33" i="33"/>
  <c r="BC13" i="31"/>
  <c r="AB13" i="33"/>
  <c r="AE20" i="33"/>
  <c r="AE26" i="33"/>
  <c r="AE30" i="33"/>
  <c r="O45" i="21"/>
  <c r="AE32" i="33"/>
  <c r="AE38" i="33"/>
  <c r="AE44" i="33"/>
  <c r="AB16" i="33"/>
  <c r="D20" i="21"/>
  <c r="AR25" i="31"/>
  <c r="AU25" i="31" s="1"/>
  <c r="AB25" i="33"/>
  <c r="AR29" i="31"/>
  <c r="AU29" i="31" s="1"/>
  <c r="AB29" i="33"/>
  <c r="AR14" i="31"/>
  <c r="AU14" i="31" s="1"/>
  <c r="AB14" i="33"/>
  <c r="BC26" i="31"/>
  <c r="AB26" i="33"/>
  <c r="AA48" i="33"/>
  <c r="AA46" i="33"/>
  <c r="AA47" i="33"/>
  <c r="BC40" i="30"/>
  <c r="X44" i="33"/>
  <c r="AR25" i="30"/>
  <c r="AU25" i="30" s="1"/>
  <c r="X25" i="33"/>
  <c r="AR29" i="30"/>
  <c r="AU29" i="30" s="1"/>
  <c r="X29" i="33"/>
  <c r="AA44" i="33"/>
  <c r="BC13" i="30"/>
  <c r="X13" i="33"/>
  <c r="AR15" i="30"/>
  <c r="X15" i="33"/>
  <c r="BC20" i="30"/>
  <c r="X20" i="33"/>
  <c r="AA20" i="33"/>
  <c r="AR12" i="30"/>
  <c r="AU12" i="30" s="1"/>
  <c r="X12" i="33"/>
  <c r="L19" i="21"/>
  <c r="X16" i="33"/>
  <c r="D19" i="21"/>
  <c r="BC17" i="30"/>
  <c r="X17" i="33"/>
  <c r="O44" i="21"/>
  <c r="AA30" i="33"/>
  <c r="BC36" i="30"/>
  <c r="X36" i="33"/>
  <c r="AA43" i="33"/>
  <c r="BB23" i="30"/>
  <c r="X23" i="33"/>
  <c r="BC43" i="30"/>
  <c r="X47" i="33"/>
  <c r="AA17" i="33"/>
  <c r="AA19" i="33"/>
  <c r="AA28" i="33"/>
  <c r="D44" i="21"/>
  <c r="X31" i="33"/>
  <c r="BC37" i="30"/>
  <c r="X37" i="33"/>
  <c r="AR44" i="30"/>
  <c r="X48" i="33"/>
  <c r="W47" i="33"/>
  <c r="W48" i="33"/>
  <c r="BB42" i="29"/>
  <c r="T46" i="33"/>
  <c r="BC41" i="29"/>
  <c r="T45" i="33"/>
  <c r="BC23" i="29"/>
  <c r="T23" i="33"/>
  <c r="AR25" i="29"/>
  <c r="AU25" i="29" s="1"/>
  <c r="T25" i="33"/>
  <c r="W30" i="33"/>
  <c r="O43" i="21"/>
  <c r="W46" i="33"/>
  <c r="W38" i="33"/>
  <c r="W22" i="33"/>
  <c r="W24" i="33"/>
  <c r="AR27" i="29"/>
  <c r="AU27" i="29" s="1"/>
  <c r="T27" i="33"/>
  <c r="X22" i="24"/>
  <c r="T15" i="33"/>
  <c r="T31" i="33"/>
  <c r="D43" i="21"/>
  <c r="AR33" i="29"/>
  <c r="T33" i="33"/>
  <c r="W34" i="33"/>
  <c r="W36" i="33"/>
  <c r="BC40" i="29"/>
  <c r="T44" i="33"/>
  <c r="BB42" i="28"/>
  <c r="P46" i="33"/>
  <c r="AR20" i="28"/>
  <c r="P20" i="33"/>
  <c r="AR35" i="28"/>
  <c r="AU35" i="28" s="1"/>
  <c r="Q35" i="33" s="1"/>
  <c r="P35" i="33"/>
  <c r="AR37" i="28"/>
  <c r="AU37" i="28" s="1"/>
  <c r="Q37" i="33" s="1"/>
  <c r="P37" i="33"/>
  <c r="S47" i="33"/>
  <c r="P16" i="33"/>
  <c r="D17" i="21"/>
  <c r="S38" i="33"/>
  <c r="S44" i="33"/>
  <c r="AR44" i="28"/>
  <c r="P48" i="33"/>
  <c r="S22" i="33"/>
  <c r="BC32" i="28"/>
  <c r="P32" i="33"/>
  <c r="S28" i="33"/>
  <c r="D42" i="21"/>
  <c r="P31" i="33"/>
  <c r="BC33" i="28"/>
  <c r="P33" i="33"/>
  <c r="S34" i="33"/>
  <c r="S36" i="33"/>
  <c r="BC40" i="28"/>
  <c r="P44" i="33"/>
  <c r="S20" i="33"/>
  <c r="BC24" i="28"/>
  <c r="P24" i="33"/>
  <c r="BB41" i="28"/>
  <c r="P45" i="33"/>
  <c r="BB15" i="28"/>
  <c r="P15" i="33"/>
  <c r="AR25" i="28"/>
  <c r="AU25" i="28" s="1"/>
  <c r="AV25" i="28" s="1"/>
  <c r="P25" i="33"/>
  <c r="BC28" i="28"/>
  <c r="P28" i="33"/>
  <c r="S30" i="33"/>
  <c r="O42" i="21"/>
  <c r="S46" i="33"/>
  <c r="BB42" i="27"/>
  <c r="L46" i="33"/>
  <c r="O47" i="33"/>
  <c r="O23" i="33"/>
  <c r="AR35" i="27"/>
  <c r="AU35" i="27" s="1"/>
  <c r="M35" i="33" s="1"/>
  <c r="L35" i="33"/>
  <c r="AR43" i="27"/>
  <c r="L47" i="33"/>
  <c r="BC24" i="27"/>
  <c r="L24" i="33"/>
  <c r="BC19" i="27"/>
  <c r="L19" i="33"/>
  <c r="AR37" i="27"/>
  <c r="AU37" i="27" s="1"/>
  <c r="L37" i="33"/>
  <c r="AR11" i="27"/>
  <c r="AU11" i="27" s="1"/>
  <c r="M11" i="33" s="1"/>
  <c r="L11" i="33"/>
  <c r="BC15" i="27"/>
  <c r="L15" i="33"/>
  <c r="AR25" i="27"/>
  <c r="AU25" i="27" s="1"/>
  <c r="L25" i="33"/>
  <c r="AR27" i="27"/>
  <c r="AU27" i="27" s="1"/>
  <c r="AZ27" i="27" s="1"/>
  <c r="L27" i="33"/>
  <c r="O31" i="33"/>
  <c r="O43" i="33"/>
  <c r="AR29" i="27"/>
  <c r="AU29" i="27" s="1"/>
  <c r="L29" i="33"/>
  <c r="O34" i="33"/>
  <c r="BC40" i="27"/>
  <c r="L44" i="33"/>
  <c r="O46" i="33"/>
  <c r="AR12" i="27"/>
  <c r="AU12" i="27" s="1"/>
  <c r="L12" i="33"/>
  <c r="L16" i="21"/>
  <c r="L16" i="33"/>
  <c r="D16" i="21"/>
  <c r="AR13" i="27"/>
  <c r="L13" i="33"/>
  <c r="BC41" i="27"/>
  <c r="L45" i="33"/>
  <c r="BC43" i="26"/>
  <c r="H47" i="33"/>
  <c r="BC42" i="26"/>
  <c r="H46" i="33"/>
  <c r="K23" i="33"/>
  <c r="BB38" i="26"/>
  <c r="H38" i="33"/>
  <c r="K43" i="33"/>
  <c r="K48" i="33"/>
  <c r="AR13" i="26"/>
  <c r="H13" i="33"/>
  <c r="BC34" i="26"/>
  <c r="H34" i="33"/>
  <c r="AR25" i="26"/>
  <c r="AU25" i="26" s="1"/>
  <c r="H25" i="33"/>
  <c r="BC36" i="26"/>
  <c r="H36" i="33"/>
  <c r="AR18" i="26"/>
  <c r="AU18" i="26" s="1"/>
  <c r="H18" i="33"/>
  <c r="AR29" i="26"/>
  <c r="AU29" i="26" s="1"/>
  <c r="H29" i="33"/>
  <c r="L40" i="21"/>
  <c r="H30" i="33"/>
  <c r="K33" i="33"/>
  <c r="K34" i="33"/>
  <c r="G46" i="21"/>
  <c r="AI31" i="33"/>
  <c r="AI11" i="33"/>
  <c r="AE33" i="33"/>
  <c r="AE37" i="33"/>
  <c r="AE45" i="33"/>
  <c r="AE49" i="33"/>
  <c r="W33" i="33"/>
  <c r="W37" i="33"/>
  <c r="W45" i="33"/>
  <c r="W49" i="33"/>
  <c r="S13" i="33"/>
  <c r="S33" i="33"/>
  <c r="S45" i="33"/>
  <c r="S49" i="33"/>
  <c r="O13" i="33"/>
  <c r="O33" i="33"/>
  <c r="O45" i="33"/>
  <c r="O49" i="33"/>
  <c r="AZ31" i="26"/>
  <c r="I31" i="33"/>
  <c r="E40" i="21"/>
  <c r="AC28" i="24"/>
  <c r="E21" i="21"/>
  <c r="AG16" i="33"/>
  <c r="M21" i="21"/>
  <c r="AG12" i="33"/>
  <c r="F37" i="33"/>
  <c r="F27" i="33"/>
  <c r="F13" i="33"/>
  <c r="AZ48" i="19"/>
  <c r="E44" i="33"/>
  <c r="AV30" i="19"/>
  <c r="E30" i="33"/>
  <c r="AO44" i="19"/>
  <c r="AO51" i="19"/>
  <c r="BB51" i="19" s="1"/>
  <c r="E17" i="33"/>
  <c r="F17" i="33"/>
  <c r="F49" i="33"/>
  <c r="F36" i="33"/>
  <c r="F26" i="33"/>
  <c r="AV47" i="19"/>
  <c r="AV38" i="19"/>
  <c r="E38" i="33"/>
  <c r="AV28" i="19"/>
  <c r="E28" i="33"/>
  <c r="AO50" i="19"/>
  <c r="F48" i="33"/>
  <c r="F34" i="33"/>
  <c r="F25" i="33"/>
  <c r="AV46" i="19"/>
  <c r="AV37" i="19"/>
  <c r="E37" i="33"/>
  <c r="E26" i="33"/>
  <c r="F47" i="33"/>
  <c r="F33" i="33"/>
  <c r="F24" i="33"/>
  <c r="E49" i="33"/>
  <c r="AV36" i="19"/>
  <c r="E36" i="33"/>
  <c r="E24" i="33"/>
  <c r="F43" i="33"/>
  <c r="F46" i="33"/>
  <c r="F32" i="33"/>
  <c r="F23" i="33"/>
  <c r="AV44" i="19"/>
  <c r="E48" i="33"/>
  <c r="E34" i="33"/>
  <c r="AV23" i="19"/>
  <c r="E23" i="33"/>
  <c r="AO55" i="19"/>
  <c r="AO49" i="19"/>
  <c r="BB49" i="19" s="1"/>
  <c r="F45" i="33"/>
  <c r="F31" i="33"/>
  <c r="F22" i="33"/>
  <c r="E47" i="33"/>
  <c r="E33" i="33"/>
  <c r="AV22" i="19"/>
  <c r="E22" i="33"/>
  <c r="D49" i="33"/>
  <c r="AO54" i="19"/>
  <c r="AO48" i="19"/>
  <c r="F44" i="33"/>
  <c r="F30" i="33"/>
  <c r="F21" i="33"/>
  <c r="E46" i="33"/>
  <c r="E32" i="33"/>
  <c r="AV21" i="19"/>
  <c r="E21" i="33"/>
  <c r="AO53" i="19"/>
  <c r="AZ55" i="19"/>
  <c r="F38" i="33"/>
  <c r="F28" i="33"/>
  <c r="F20" i="33"/>
  <c r="E45" i="33"/>
  <c r="AV31" i="19"/>
  <c r="E31" i="33"/>
  <c r="AV20" i="19"/>
  <c r="E20" i="33"/>
  <c r="E15" i="21"/>
  <c r="BB11" i="28"/>
  <c r="BC11" i="28"/>
  <c r="BB35" i="28"/>
  <c r="AZ49" i="19"/>
  <c r="AR51" i="29"/>
  <c r="BC19" i="30"/>
  <c r="AO46" i="19"/>
  <c r="BB46" i="19" s="1"/>
  <c r="AR15" i="27"/>
  <c r="BB43" i="27"/>
  <c r="BC11" i="29"/>
  <c r="AR17" i="30"/>
  <c r="AR13" i="30"/>
  <c r="BC44" i="30"/>
  <c r="AR28" i="31"/>
  <c r="AR26" i="27"/>
  <c r="AR34" i="31"/>
  <c r="BC13" i="26"/>
  <c r="BB36" i="27"/>
  <c r="AR30" i="28"/>
  <c r="BB33" i="28"/>
  <c r="BB40" i="29"/>
  <c r="BB37" i="30"/>
  <c r="BB11" i="31"/>
  <c r="BB53" i="31"/>
  <c r="BB26" i="28"/>
  <c r="BB31" i="26"/>
  <c r="AR38" i="26"/>
  <c r="AR36" i="27"/>
  <c r="BB41" i="27"/>
  <c r="AR26" i="28"/>
  <c r="AR33" i="28"/>
  <c r="BB41" i="29"/>
  <c r="AR40" i="29"/>
  <c r="BB43" i="30"/>
  <c r="AR37" i="30"/>
  <c r="AR53" i="31"/>
  <c r="BB24" i="31"/>
  <c r="BB55" i="31"/>
  <c r="BB30" i="28"/>
  <c r="AO43" i="19"/>
  <c r="BB43" i="19" s="1"/>
  <c r="AR43" i="26"/>
  <c r="BC38" i="26"/>
  <c r="AR41" i="27"/>
  <c r="BB24" i="28"/>
  <c r="BB55" i="28"/>
  <c r="AR41" i="29"/>
  <c r="BB15" i="29"/>
  <c r="AR43" i="30"/>
  <c r="BB26" i="31"/>
  <c r="BB45" i="31"/>
  <c r="AR24" i="31"/>
  <c r="AR55" i="31"/>
  <c r="BB52" i="32"/>
  <c r="AV31" i="26"/>
  <c r="BC31" i="26"/>
  <c r="AO42" i="19"/>
  <c r="BB26" i="27"/>
  <c r="AR24" i="28"/>
  <c r="BB31" i="28"/>
  <c r="AR55" i="28"/>
  <c r="BB23" i="28"/>
  <c r="AR15" i="29"/>
  <c r="BB15" i="30"/>
  <c r="AR26" i="31"/>
  <c r="AR45" i="31"/>
  <c r="AR52" i="32"/>
  <c r="AO47" i="19"/>
  <c r="AZ50" i="19"/>
  <c r="AZ42" i="19"/>
  <c r="BB40" i="27"/>
  <c r="BC15" i="29"/>
  <c r="AR11" i="31"/>
  <c r="AZ40" i="19"/>
  <c r="AO28" i="19"/>
  <c r="AR28" i="19" s="1"/>
  <c r="AO35" i="19"/>
  <c r="AO23" i="19"/>
  <c r="AO15" i="19"/>
  <c r="AR15" i="19" s="1"/>
  <c r="T14" i="24"/>
  <c r="AO13" i="19"/>
  <c r="BC13" i="19" s="1"/>
  <c r="AZ34" i="19"/>
  <c r="AO36" i="19"/>
  <c r="BB36" i="19" s="1"/>
  <c r="AO12" i="19"/>
  <c r="AO21" i="19"/>
  <c r="AZ24" i="19"/>
  <c r="AO32" i="19"/>
  <c r="AO20" i="19"/>
  <c r="AO31" i="19"/>
  <c r="D39" i="21" s="1"/>
  <c r="AO19" i="19"/>
  <c r="AO29" i="19"/>
  <c r="AZ32" i="19"/>
  <c r="AO40" i="19"/>
  <c r="AR40" i="19" s="1"/>
  <c r="BB11" i="26"/>
  <c r="BC11" i="26"/>
  <c r="BB13" i="31"/>
  <c r="AR13" i="31"/>
  <c r="AR16" i="31"/>
  <c r="AA26" i="24" s="1"/>
  <c r="X26" i="24"/>
  <c r="BB25" i="31"/>
  <c r="BB33" i="31"/>
  <c r="BC25" i="31"/>
  <c r="AR33" i="31"/>
  <c r="BB44" i="30"/>
  <c r="BB36" i="30"/>
  <c r="BB20" i="30"/>
  <c r="AR36" i="30"/>
  <c r="AR20" i="30"/>
  <c r="AR16" i="30"/>
  <c r="AA24" i="24" s="1"/>
  <c r="X24" i="24"/>
  <c r="AR42" i="29"/>
  <c r="BB25" i="29"/>
  <c r="BB23" i="29"/>
  <c r="AR23" i="29"/>
  <c r="AR35" i="29"/>
  <c r="AU35" i="29" s="1"/>
  <c r="U35" i="33" s="1"/>
  <c r="BB33" i="29"/>
  <c r="BC44" i="28"/>
  <c r="BC42" i="28"/>
  <c r="AR42" i="28"/>
  <c r="AR40" i="28"/>
  <c r="BB20" i="28"/>
  <c r="AR16" i="28"/>
  <c r="AA20" i="24" s="1"/>
  <c r="X20" i="24"/>
  <c r="BC43" i="27"/>
  <c r="BB15" i="27"/>
  <c r="BB19" i="27"/>
  <c r="BB13" i="27"/>
  <c r="AR16" i="27"/>
  <c r="AA18" i="24" s="1"/>
  <c r="X18" i="24"/>
  <c r="BB43" i="26"/>
  <c r="BB42" i="26"/>
  <c r="AR42" i="26"/>
  <c r="AR21" i="26"/>
  <c r="AU21" i="26" s="1"/>
  <c r="I21" i="33" s="1"/>
  <c r="AR36" i="26"/>
  <c r="AR17" i="26"/>
  <c r="AU17" i="26" s="1"/>
  <c r="I17" i="33" s="1"/>
  <c r="AY16" i="26"/>
  <c r="BB13" i="26"/>
  <c r="BB25" i="26"/>
  <c r="BC25" i="26"/>
  <c r="BC14" i="31"/>
  <c r="BB14" i="31"/>
  <c r="BC29" i="31"/>
  <c r="BB29" i="31"/>
  <c r="BC18" i="31"/>
  <c r="BB18" i="31"/>
  <c r="BC29" i="30"/>
  <c r="BB29" i="30"/>
  <c r="BB18" i="30"/>
  <c r="BC18" i="30"/>
  <c r="BC14" i="29"/>
  <c r="BB14" i="29"/>
  <c r="BC29" i="29"/>
  <c r="BB29" i="29"/>
  <c r="BC18" i="29"/>
  <c r="BB18" i="29"/>
  <c r="BB18" i="28"/>
  <c r="BC18" i="28"/>
  <c r="BB14" i="28"/>
  <c r="BC14" i="28"/>
  <c r="BC29" i="28"/>
  <c r="BB29" i="28"/>
  <c r="BC29" i="27"/>
  <c r="BB29" i="27"/>
  <c r="BB18" i="27"/>
  <c r="BC29" i="26"/>
  <c r="BB29" i="26"/>
  <c r="BC14" i="26"/>
  <c r="BB14" i="26"/>
  <c r="AO11" i="19"/>
  <c r="W14" i="24"/>
  <c r="AR45" i="19"/>
  <c r="BC45" i="19"/>
  <c r="BB45" i="19"/>
  <c r="AO37" i="19"/>
  <c r="AO34" i="19"/>
  <c r="AR34" i="19" s="1"/>
  <c r="AO41" i="19"/>
  <c r="AO33" i="19"/>
  <c r="AO39" i="19"/>
  <c r="AZ47" i="19"/>
  <c r="AO38" i="19"/>
  <c r="AO30" i="19"/>
  <c r="AO26" i="19"/>
  <c r="AO18" i="19"/>
  <c r="AZ26" i="19"/>
  <c r="AO25" i="19"/>
  <c r="AO17" i="19"/>
  <c r="AO27" i="19"/>
  <c r="AO24" i="19"/>
  <c r="AO16" i="19"/>
  <c r="Y14" i="24" s="1"/>
  <c r="AZ21" i="19"/>
  <c r="AO22" i="19"/>
  <c r="AO14" i="19"/>
  <c r="BC38" i="19"/>
  <c r="AR14" i="19"/>
  <c r="AU14" i="19" s="1"/>
  <c r="AZ31" i="19"/>
  <c r="AZ23" i="19"/>
  <c r="AZ41" i="19"/>
  <c r="AZ33" i="19"/>
  <c r="AU15" i="19"/>
  <c r="AU19" i="19"/>
  <c r="AZ43" i="19"/>
  <c r="AZ17" i="19"/>
  <c r="AZ51" i="19"/>
  <c r="AV51" i="19"/>
  <c r="AV50" i="19"/>
  <c r="AV42" i="19"/>
  <c r="AV34" i="19"/>
  <c r="AV26" i="19"/>
  <c r="AZ54" i="19"/>
  <c r="AZ46" i="19"/>
  <c r="AZ38" i="19"/>
  <c r="AZ30" i="19"/>
  <c r="AZ22" i="19"/>
  <c r="AV49" i="19"/>
  <c r="AV41" i="19"/>
  <c r="AV33" i="19"/>
  <c r="AV17" i="19"/>
  <c r="AZ53" i="19"/>
  <c r="AZ45" i="19"/>
  <c r="AZ37" i="19"/>
  <c r="AV43" i="19"/>
  <c r="AV48" i="19"/>
  <c r="AV40" i="19"/>
  <c r="AV32" i="19"/>
  <c r="AV24" i="19"/>
  <c r="AZ52" i="19"/>
  <c r="AZ44" i="19"/>
  <c r="AZ36" i="19"/>
  <c r="AZ28" i="19"/>
  <c r="AZ20" i="19"/>
  <c r="AU16" i="29" l="1"/>
  <c r="AA22" i="24"/>
  <c r="G41" i="21"/>
  <c r="L39" i="21"/>
  <c r="AR23" i="19"/>
  <c r="BC23" i="19"/>
  <c r="G45" i="21"/>
  <c r="L14" i="21"/>
  <c r="AR52" i="19"/>
  <c r="BB52" i="19"/>
  <c r="BC52" i="19"/>
  <c r="BB44" i="19"/>
  <c r="BC44" i="19"/>
  <c r="AV35" i="26"/>
  <c r="AY35" i="26" s="1"/>
  <c r="I35" i="33"/>
  <c r="AV11" i="26"/>
  <c r="I11" i="33"/>
  <c r="AZ11" i="26"/>
  <c r="AZ31" i="28"/>
  <c r="Q31" i="33"/>
  <c r="E42" i="21"/>
  <c r="AV17" i="27"/>
  <c r="AY17" i="27" s="1"/>
  <c r="M17" i="33"/>
  <c r="J35" i="33"/>
  <c r="AZ35" i="26"/>
  <c r="BB27" i="31"/>
  <c r="AV27" i="31"/>
  <c r="AZ27" i="31"/>
  <c r="AZ11" i="29"/>
  <c r="AU21" i="29"/>
  <c r="U21" i="33" s="1"/>
  <c r="BC13" i="29"/>
  <c r="BB31" i="29"/>
  <c r="AV31" i="29"/>
  <c r="AV39" i="29"/>
  <c r="AY39" i="29" s="1"/>
  <c r="V43" i="33" s="1"/>
  <c r="AZ25" i="29"/>
  <c r="AV11" i="28"/>
  <c r="AZ11" i="28"/>
  <c r="I12" i="33"/>
  <c r="AV12" i="26"/>
  <c r="AV37" i="26"/>
  <c r="BB37" i="26"/>
  <c r="I37" i="33"/>
  <c r="AZ12" i="26"/>
  <c r="O15" i="21" s="1"/>
  <c r="AZ37" i="26"/>
  <c r="BC37" i="26"/>
  <c r="AZ25" i="26"/>
  <c r="I14" i="33"/>
  <c r="AV14" i="26"/>
  <c r="AY14" i="26" s="1"/>
  <c r="J14" i="33" s="1"/>
  <c r="I18" i="33"/>
  <c r="AV18" i="26"/>
  <c r="AY18" i="26" s="1"/>
  <c r="J18" i="33" s="1"/>
  <c r="I29" i="33"/>
  <c r="AV29" i="26"/>
  <c r="AY29" i="26" s="1"/>
  <c r="AV11" i="27"/>
  <c r="AZ11" i="27"/>
  <c r="BC11" i="27"/>
  <c r="BB11" i="27"/>
  <c r="AV35" i="27"/>
  <c r="BC35" i="27"/>
  <c r="AZ35" i="27"/>
  <c r="BB35" i="27"/>
  <c r="AV21" i="27"/>
  <c r="BC21" i="27"/>
  <c r="BB21" i="27"/>
  <c r="AZ21" i="27"/>
  <c r="AV27" i="27"/>
  <c r="AV12" i="27"/>
  <c r="BB27" i="27"/>
  <c r="BB37" i="27"/>
  <c r="BC37" i="27"/>
  <c r="AZ37" i="27"/>
  <c r="M25" i="33"/>
  <c r="AV25" i="27"/>
  <c r="AZ25" i="27"/>
  <c r="O27" i="33"/>
  <c r="M29" i="33"/>
  <c r="AV29" i="27"/>
  <c r="AY29" i="27" s="1"/>
  <c r="BC21" i="31"/>
  <c r="AZ21" i="31"/>
  <c r="BB21" i="31"/>
  <c r="AV21" i="31"/>
  <c r="AZ25" i="31"/>
  <c r="W12" i="33"/>
  <c r="O18" i="21"/>
  <c r="AV16" i="29"/>
  <c r="Z22" i="24"/>
  <c r="AZ29" i="28"/>
  <c r="R29" i="33"/>
  <c r="Q21" i="33"/>
  <c r="BC21" i="28"/>
  <c r="AV21" i="28"/>
  <c r="BB21" i="28"/>
  <c r="AZ35" i="28"/>
  <c r="AV35" i="28"/>
  <c r="BC35" i="28"/>
  <c r="AZ37" i="28"/>
  <c r="BC37" i="28"/>
  <c r="AV37" i="28"/>
  <c r="BB37" i="28"/>
  <c r="AZ21" i="28"/>
  <c r="AV17" i="28"/>
  <c r="AY17" i="28" s="1"/>
  <c r="R17" i="33" s="1"/>
  <c r="BC51" i="19"/>
  <c r="AV25" i="30"/>
  <c r="AZ25" i="30"/>
  <c r="BB14" i="30"/>
  <c r="BC14" i="30"/>
  <c r="AG25" i="33"/>
  <c r="AG18" i="33"/>
  <c r="AG21" i="33"/>
  <c r="AH35" i="33"/>
  <c r="Z28" i="24"/>
  <c r="AZ27" i="28"/>
  <c r="AV27" i="28"/>
  <c r="Q27" i="33"/>
  <c r="AV14" i="30"/>
  <c r="AY14" i="30" s="1"/>
  <c r="Y14" i="33"/>
  <c r="AV27" i="26"/>
  <c r="AY27" i="26" s="1"/>
  <c r="I27" i="33"/>
  <c r="Y35" i="33"/>
  <c r="BB35" i="30"/>
  <c r="AZ35" i="30"/>
  <c r="BC17" i="29"/>
  <c r="U17" i="33"/>
  <c r="BB17" i="29"/>
  <c r="AV17" i="29"/>
  <c r="U13" i="33"/>
  <c r="BB13" i="29"/>
  <c r="AV13" i="29"/>
  <c r="U11" i="33"/>
  <c r="BB11" i="29"/>
  <c r="AV11" i="29"/>
  <c r="BC31" i="29"/>
  <c r="U31" i="33"/>
  <c r="E43" i="21"/>
  <c r="AZ31" i="29"/>
  <c r="AV12" i="31"/>
  <c r="AZ12" i="31"/>
  <c r="AC12" i="33"/>
  <c r="M20" i="21"/>
  <c r="AV18" i="27"/>
  <c r="AY18" i="27" s="1"/>
  <c r="M18" i="33"/>
  <c r="AZ12" i="28"/>
  <c r="AV12" i="28"/>
  <c r="Q12" i="33"/>
  <c r="M17" i="21"/>
  <c r="AV14" i="28"/>
  <c r="AY14" i="28" s="1"/>
  <c r="Q14" i="33"/>
  <c r="AV29" i="29"/>
  <c r="AY29" i="29" s="1"/>
  <c r="U29" i="33"/>
  <c r="AV27" i="30"/>
  <c r="AZ27" i="30"/>
  <c r="Y27" i="33"/>
  <c r="AG14" i="33"/>
  <c r="AG29" i="33"/>
  <c r="AV14" i="27"/>
  <c r="AY14" i="27" s="1"/>
  <c r="M14" i="33"/>
  <c r="AV18" i="29"/>
  <c r="AY18" i="29" s="1"/>
  <c r="U18" i="33"/>
  <c r="AV18" i="30"/>
  <c r="AY18" i="30" s="1"/>
  <c r="Y18" i="33"/>
  <c r="AV18" i="31"/>
  <c r="AY18" i="31" s="1"/>
  <c r="AC18" i="33"/>
  <c r="Z16" i="24"/>
  <c r="AU16" i="26"/>
  <c r="AC16" i="24" s="1"/>
  <c r="AV18" i="28"/>
  <c r="AY18" i="28" s="1"/>
  <c r="Q18" i="33"/>
  <c r="E18" i="21"/>
  <c r="U16" i="33"/>
  <c r="AC22" i="24"/>
  <c r="U14" i="33"/>
  <c r="AV14" i="29"/>
  <c r="AY14" i="29" s="1"/>
  <c r="AG43" i="33"/>
  <c r="AG27" i="33"/>
  <c r="AC27" i="33"/>
  <c r="BC27" i="31"/>
  <c r="AC25" i="33"/>
  <c r="AV25" i="31"/>
  <c r="AV29" i="31"/>
  <c r="AY29" i="31" s="1"/>
  <c r="AC29" i="33"/>
  <c r="AC14" i="33"/>
  <c r="AV14" i="31"/>
  <c r="AY14" i="31" s="1"/>
  <c r="AD14" i="33" s="1"/>
  <c r="Y25" i="33"/>
  <c r="BB25" i="30"/>
  <c r="AV29" i="30"/>
  <c r="AY29" i="30" s="1"/>
  <c r="Y29" i="33"/>
  <c r="AV12" i="30"/>
  <c r="AZ12" i="30"/>
  <c r="M19" i="21"/>
  <c r="Y12" i="33"/>
  <c r="U25" i="33"/>
  <c r="AV25" i="29"/>
  <c r="AV27" i="29"/>
  <c r="AZ27" i="29"/>
  <c r="BB27" i="29"/>
  <c r="BC27" i="29"/>
  <c r="U27" i="33"/>
  <c r="Q25" i="33"/>
  <c r="AZ25" i="28"/>
  <c r="M37" i="33"/>
  <c r="AV37" i="27"/>
  <c r="M27" i="33"/>
  <c r="BC27" i="27"/>
  <c r="M16" i="21"/>
  <c r="M12" i="33"/>
  <c r="AZ12" i="27"/>
  <c r="I25" i="33"/>
  <c r="AV25" i="26"/>
  <c r="G40" i="21"/>
  <c r="K31" i="33"/>
  <c r="BB53" i="19"/>
  <c r="AR50" i="19"/>
  <c r="BC50" i="19"/>
  <c r="BB50" i="19"/>
  <c r="BB55" i="19"/>
  <c r="BC49" i="19"/>
  <c r="AR54" i="19"/>
  <c r="BB54" i="19"/>
  <c r="BC54" i="19"/>
  <c r="BC48" i="19"/>
  <c r="BB48" i="19"/>
  <c r="AR48" i="19"/>
  <c r="BC35" i="30"/>
  <c r="AV35" i="30"/>
  <c r="BB21" i="26"/>
  <c r="AY16" i="29"/>
  <c r="BC43" i="19"/>
  <c r="BB42" i="19"/>
  <c r="BC42" i="19"/>
  <c r="AR42" i="19"/>
  <c r="BB47" i="19"/>
  <c r="AR20" i="19"/>
  <c r="BC20" i="19"/>
  <c r="BB40" i="19"/>
  <c r="AR43" i="19"/>
  <c r="W17" i="33"/>
  <c r="W13" i="33"/>
  <c r="BC35" i="26"/>
  <c r="AG16" i="24"/>
  <c r="J16" i="33"/>
  <c r="F15" i="21"/>
  <c r="BB18" i="26"/>
  <c r="AH18" i="33"/>
  <c r="AG28" i="24"/>
  <c r="F21" i="21"/>
  <c r="AH16" i="33"/>
  <c r="O21" i="21"/>
  <c r="AI12" i="33"/>
  <c r="BC22" i="19"/>
  <c r="D22" i="33"/>
  <c r="G31" i="33"/>
  <c r="AR16" i="19"/>
  <c r="AA14" i="24" s="1"/>
  <c r="D16" i="33"/>
  <c r="BB41" i="19"/>
  <c r="D45" i="33"/>
  <c r="BB13" i="19"/>
  <c r="AR21" i="19"/>
  <c r="D21" i="33"/>
  <c r="G17" i="33"/>
  <c r="AR17" i="19"/>
  <c r="D14" i="21"/>
  <c r="D17" i="33"/>
  <c r="AR30" i="19"/>
  <c r="D30" i="33"/>
  <c r="BB37" i="19"/>
  <c r="D37" i="33"/>
  <c r="G32" i="33"/>
  <c r="AR12" i="19"/>
  <c r="AU12" i="19" s="1"/>
  <c r="M14" i="21" s="1"/>
  <c r="D12" i="33"/>
  <c r="BC28" i="19"/>
  <c r="D28" i="33"/>
  <c r="G37" i="33"/>
  <c r="BC40" i="19"/>
  <c r="D44" i="33"/>
  <c r="D47" i="33"/>
  <c r="BB38" i="19"/>
  <c r="D38" i="33"/>
  <c r="AR29" i="19"/>
  <c r="AU29" i="19" s="1"/>
  <c r="D29" i="33"/>
  <c r="BC36" i="19"/>
  <c r="D36" i="33"/>
  <c r="G44" i="33"/>
  <c r="AR49" i="19"/>
  <c r="G20" i="33"/>
  <c r="G36" i="33"/>
  <c r="G46" i="33"/>
  <c r="D27" i="33"/>
  <c r="AR35" i="19"/>
  <c r="AU35" i="19" s="1"/>
  <c r="D35" i="33"/>
  <c r="G47" i="33"/>
  <c r="BB23" i="19"/>
  <c r="D25" i="33"/>
  <c r="BC47" i="19"/>
  <c r="E19" i="33"/>
  <c r="G33" i="33"/>
  <c r="D14" i="33"/>
  <c r="G26" i="33"/>
  <c r="AR47" i="19"/>
  <c r="AR19" i="19"/>
  <c r="D19" i="33"/>
  <c r="G34" i="33"/>
  <c r="BC31" i="19"/>
  <c r="D31" i="33"/>
  <c r="AR18" i="19"/>
  <c r="AU18" i="19" s="1"/>
  <c r="D18" i="33"/>
  <c r="AR39" i="19"/>
  <c r="AU39" i="19" s="1"/>
  <c r="D43" i="33"/>
  <c r="AR13" i="19"/>
  <c r="AU13" i="19" s="1"/>
  <c r="D13" i="33"/>
  <c r="G28" i="33"/>
  <c r="G22" i="33"/>
  <c r="AR51" i="19"/>
  <c r="G23" i="33"/>
  <c r="BB31" i="19"/>
  <c r="G21" i="33"/>
  <c r="BB26" i="19"/>
  <c r="D26" i="33"/>
  <c r="AR33" i="19"/>
  <c r="D33" i="33"/>
  <c r="BB20" i="19"/>
  <c r="D20" i="33"/>
  <c r="AR55" i="19"/>
  <c r="BC53" i="19"/>
  <c r="E15" i="33"/>
  <c r="BC32" i="19"/>
  <c r="D32" i="33"/>
  <c r="BC46" i="19"/>
  <c r="G45" i="33"/>
  <c r="G30" i="33"/>
  <c r="AR31" i="19"/>
  <c r="BC15" i="19"/>
  <c r="D15" i="33"/>
  <c r="G48" i="33"/>
  <c r="G49" i="33"/>
  <c r="G38" i="33"/>
  <c r="E14" i="33"/>
  <c r="BB32" i="19"/>
  <c r="BC24" i="19"/>
  <c r="D24" i="33"/>
  <c r="BC34" i="19"/>
  <c r="D34" i="33"/>
  <c r="D11" i="33"/>
  <c r="G24" i="33"/>
  <c r="D23" i="33"/>
  <c r="D46" i="33"/>
  <c r="BC55" i="19"/>
  <c r="AR53" i="19"/>
  <c r="AR44" i="19"/>
  <c r="D48" i="33"/>
  <c r="AR46" i="19"/>
  <c r="AZ21" i="26"/>
  <c r="AV21" i="26"/>
  <c r="BB34" i="19"/>
  <c r="AV35" i="29"/>
  <c r="AY35" i="29" s="1"/>
  <c r="V35" i="33" s="1"/>
  <c r="AR22" i="19"/>
  <c r="BC21" i="26"/>
  <c r="BB35" i="26"/>
  <c r="AR24" i="19"/>
  <c r="AV17" i="26"/>
  <c r="AY17" i="26" s="1"/>
  <c r="J17" i="33" s="1"/>
  <c r="BB21" i="19"/>
  <c r="BB17" i="19"/>
  <c r="BC21" i="19"/>
  <c r="BC41" i="19"/>
  <c r="BB33" i="19"/>
  <c r="BB22" i="19"/>
  <c r="X14" i="24"/>
  <c r="BB28" i="19"/>
  <c r="AR38" i="19"/>
  <c r="AV14" i="19"/>
  <c r="AY14" i="19" s="1"/>
  <c r="BC37" i="19"/>
  <c r="BB24" i="19"/>
  <c r="AR26" i="19"/>
  <c r="AV15" i="19"/>
  <c r="BC26" i="19"/>
  <c r="AR32" i="19"/>
  <c r="AR11" i="19"/>
  <c r="AU11" i="19" s="1"/>
  <c r="AR36" i="19"/>
  <c r="AJ28" i="24"/>
  <c r="AK28" i="24"/>
  <c r="AU16" i="31"/>
  <c r="Z26" i="24"/>
  <c r="AU16" i="30"/>
  <c r="Z24" i="24"/>
  <c r="AU16" i="28"/>
  <c r="Z20" i="24"/>
  <c r="AU16" i="27"/>
  <c r="Z18" i="24"/>
  <c r="BB16" i="26"/>
  <c r="AJ16" i="24" s="1"/>
  <c r="BC16" i="26"/>
  <c r="AK16" i="24" s="1"/>
  <c r="BB14" i="27"/>
  <c r="BC18" i="26"/>
  <c r="AR41" i="19"/>
  <c r="BC33" i="19"/>
  <c r="BC30" i="19"/>
  <c r="BB30" i="19"/>
  <c r="AR37" i="19"/>
  <c r="AR27" i="19"/>
  <c r="AU27" i="19" s="1"/>
  <c r="AV27" i="19" s="1"/>
  <c r="AR25" i="19"/>
  <c r="AU25" i="19" s="1"/>
  <c r="BB15" i="19"/>
  <c r="BC17" i="19"/>
  <c r="AV19" i="19"/>
  <c r="AY19" i="19" s="1"/>
  <c r="AD22" i="24" l="1"/>
  <c r="AE22" i="24"/>
  <c r="G39" i="21"/>
  <c r="O39" i="21"/>
  <c r="K11" i="33"/>
  <c r="G42" i="21"/>
  <c r="S31" i="33"/>
  <c r="K35" i="33"/>
  <c r="W25" i="33"/>
  <c r="N17" i="33"/>
  <c r="AZ17" i="27"/>
  <c r="W11" i="33"/>
  <c r="AE21" i="33"/>
  <c r="AE25" i="33"/>
  <c r="AE27" i="33"/>
  <c r="AV21" i="29"/>
  <c r="AY21" i="29" s="1"/>
  <c r="V21" i="33" s="1"/>
  <c r="S11" i="33"/>
  <c r="BB39" i="29"/>
  <c r="BC39" i="29"/>
  <c r="AZ39" i="29"/>
  <c r="K25" i="33"/>
  <c r="K37" i="33"/>
  <c r="K12" i="33"/>
  <c r="AV12" i="19"/>
  <c r="AY12" i="19" s="1"/>
  <c r="AV18" i="19"/>
  <c r="AY18" i="19" s="1"/>
  <c r="AZ39" i="19"/>
  <c r="J29" i="33"/>
  <c r="AZ29" i="26"/>
  <c r="AZ16" i="26"/>
  <c r="AI16" i="24" s="1"/>
  <c r="AZ14" i="26"/>
  <c r="AZ18" i="26"/>
  <c r="O37" i="33"/>
  <c r="O25" i="33"/>
  <c r="N29" i="33"/>
  <c r="AZ29" i="27"/>
  <c r="O11" i="33"/>
  <c r="O35" i="33"/>
  <c r="O21" i="33"/>
  <c r="BC17" i="27"/>
  <c r="BB17" i="27"/>
  <c r="AZ14" i="31"/>
  <c r="AZ16" i="29"/>
  <c r="AI22" i="24" s="1"/>
  <c r="BC16" i="29"/>
  <c r="BB16" i="29"/>
  <c r="AJ22" i="24" s="1"/>
  <c r="S29" i="33"/>
  <c r="S21" i="33"/>
  <c r="S35" i="33"/>
  <c r="S37" i="33"/>
  <c r="BC17" i="28"/>
  <c r="BB17" i="28"/>
  <c r="AZ17" i="28"/>
  <c r="AZ27" i="19"/>
  <c r="AA25" i="33"/>
  <c r="AD28" i="24"/>
  <c r="AI27" i="33"/>
  <c r="AI21" i="33"/>
  <c r="AI25" i="33"/>
  <c r="S27" i="33"/>
  <c r="Z14" i="33"/>
  <c r="AZ14" i="30"/>
  <c r="J27" i="33"/>
  <c r="AA35" i="33"/>
  <c r="W31" i="33"/>
  <c r="G43" i="21"/>
  <c r="AE12" i="33"/>
  <c r="O20" i="21"/>
  <c r="AZ18" i="27"/>
  <c r="N18" i="33"/>
  <c r="S12" i="33"/>
  <c r="O17" i="21"/>
  <c r="AZ14" i="28"/>
  <c r="R14" i="33"/>
  <c r="V29" i="33"/>
  <c r="AZ29" i="29"/>
  <c r="AA27" i="33"/>
  <c r="AH14" i="33"/>
  <c r="AH29" i="33"/>
  <c r="AZ14" i="27"/>
  <c r="N14" i="33"/>
  <c r="V18" i="33"/>
  <c r="AZ18" i="29"/>
  <c r="Z18" i="33"/>
  <c r="AZ18" i="30"/>
  <c r="AZ18" i="31"/>
  <c r="AD18" i="33"/>
  <c r="AV16" i="26"/>
  <c r="I16" i="33"/>
  <c r="R18" i="33"/>
  <c r="AZ18" i="28"/>
  <c r="V14" i="33"/>
  <c r="AZ14" i="29"/>
  <c r="AI43" i="33"/>
  <c r="AZ29" i="31"/>
  <c r="AD29" i="33"/>
  <c r="Z29" i="33"/>
  <c r="AZ29" i="30"/>
  <c r="AA12" i="33"/>
  <c r="O19" i="21"/>
  <c r="W27" i="33"/>
  <c r="S25" i="33"/>
  <c r="O16" i="21"/>
  <c r="O12" i="33"/>
  <c r="V16" i="33"/>
  <c r="F18" i="21"/>
  <c r="AG22" i="24"/>
  <c r="AZ35" i="29"/>
  <c r="BB39" i="19"/>
  <c r="AV35" i="19"/>
  <c r="AY35" i="19" s="1"/>
  <c r="AZ27" i="26"/>
  <c r="AU16" i="19"/>
  <c r="Z14" i="24"/>
  <c r="K21" i="33"/>
  <c r="E20" i="21"/>
  <c r="AC16" i="33"/>
  <c r="E19" i="21"/>
  <c r="Y16" i="33"/>
  <c r="E17" i="21"/>
  <c r="Q16" i="33"/>
  <c r="E16" i="21"/>
  <c r="M16" i="33"/>
  <c r="AI18" i="33"/>
  <c r="AH28" i="24"/>
  <c r="G21" i="21"/>
  <c r="AI16" i="33"/>
  <c r="AJ32" i="33"/>
  <c r="AZ13" i="19"/>
  <c r="E13" i="33"/>
  <c r="AV13" i="19"/>
  <c r="AJ24" i="33"/>
  <c r="AV29" i="19"/>
  <c r="AY29" i="19" s="1"/>
  <c r="E29" i="33"/>
  <c r="BB25" i="19"/>
  <c r="E25" i="33"/>
  <c r="AJ38" i="33"/>
  <c r="AJ28" i="33"/>
  <c r="AJ33" i="33"/>
  <c r="AJ36" i="33"/>
  <c r="AJ20" i="33"/>
  <c r="BC27" i="19"/>
  <c r="E27" i="33"/>
  <c r="BC39" i="19"/>
  <c r="AV39" i="19"/>
  <c r="E43" i="33"/>
  <c r="E35" i="33"/>
  <c r="AJ22" i="33"/>
  <c r="AV11" i="19"/>
  <c r="AY11" i="19" s="1"/>
  <c r="E11" i="33"/>
  <c r="AJ34" i="33"/>
  <c r="AZ19" i="19"/>
  <c r="F19" i="33"/>
  <c r="AZ14" i="19"/>
  <c r="BC14" i="19" s="1"/>
  <c r="F14" i="33"/>
  <c r="AJ23" i="33"/>
  <c r="AJ26" i="33"/>
  <c r="E18" i="33"/>
  <c r="E12" i="33"/>
  <c r="AJ30" i="33"/>
  <c r="BB27" i="19"/>
  <c r="AZ17" i="26"/>
  <c r="BB12" i="19"/>
  <c r="BC12" i="19"/>
  <c r="AY15" i="19"/>
  <c r="AV25" i="19"/>
  <c r="AZ25" i="19"/>
  <c r="BC25" i="19"/>
  <c r="AC26" i="24"/>
  <c r="AV16" i="31"/>
  <c r="AE26" i="24" s="1"/>
  <c r="AC24" i="24"/>
  <c r="AV16" i="30"/>
  <c r="AE24" i="24" s="1"/>
  <c r="AC20" i="24"/>
  <c r="AV16" i="28"/>
  <c r="AE20" i="24" s="1"/>
  <c r="AC18" i="24"/>
  <c r="AV16" i="27"/>
  <c r="AE18" i="24" s="1"/>
  <c r="BB19" i="19"/>
  <c r="BC19" i="19"/>
  <c r="AK22" i="24" l="1"/>
  <c r="AD16" i="24"/>
  <c r="AE16" i="24"/>
  <c r="O17" i="33"/>
  <c r="N14" i="21"/>
  <c r="AZ12" i="19"/>
  <c r="F12" i="33"/>
  <c r="AZ21" i="29"/>
  <c r="BC21" i="29"/>
  <c r="BB21" i="29"/>
  <c r="W43" i="33"/>
  <c r="BC35" i="29"/>
  <c r="BB35" i="29"/>
  <c r="K16" i="33"/>
  <c r="AH16" i="24"/>
  <c r="F18" i="33"/>
  <c r="G43" i="33"/>
  <c r="AZ18" i="19"/>
  <c r="K29" i="33"/>
  <c r="K14" i="33"/>
  <c r="K18" i="33"/>
  <c r="BB27" i="26"/>
  <c r="G15" i="21"/>
  <c r="BC17" i="26"/>
  <c r="O29" i="33"/>
  <c r="AE14" i="33"/>
  <c r="AH22" i="24"/>
  <c r="W16" i="33"/>
  <c r="G18" i="21"/>
  <c r="AJ31" i="33"/>
  <c r="AJ37" i="33"/>
  <c r="S17" i="33"/>
  <c r="E16" i="33"/>
  <c r="G27" i="33"/>
  <c r="AZ35" i="19"/>
  <c r="F35" i="33"/>
  <c r="E14" i="21"/>
  <c r="AC14" i="24"/>
  <c r="AV16" i="19"/>
  <c r="AE14" i="24" s="1"/>
  <c r="AI35" i="33"/>
  <c r="AA14" i="33"/>
  <c r="O18" i="33"/>
  <c r="BC18" i="27"/>
  <c r="S14" i="33"/>
  <c r="W29" i="33"/>
  <c r="AI14" i="33"/>
  <c r="AI29" i="33"/>
  <c r="O14" i="33"/>
  <c r="BC14" i="27"/>
  <c r="W18" i="33"/>
  <c r="AA18" i="33"/>
  <c r="AE18" i="33"/>
  <c r="S18" i="33"/>
  <c r="W14" i="33"/>
  <c r="AE29" i="33"/>
  <c r="AA29" i="33"/>
  <c r="W35" i="33"/>
  <c r="BC27" i="26"/>
  <c r="K27" i="33"/>
  <c r="BB17" i="26"/>
  <c r="K17" i="33"/>
  <c r="G13" i="33"/>
  <c r="F15" i="33"/>
  <c r="G25" i="33"/>
  <c r="G19" i="33"/>
  <c r="AJ19" i="33" s="1"/>
  <c r="BC18" i="19"/>
  <c r="AZ11" i="19"/>
  <c r="F11" i="33"/>
  <c r="F29" i="33"/>
  <c r="AZ29" i="19"/>
  <c r="BB14" i="19"/>
  <c r="G14" i="33"/>
  <c r="AZ15" i="19"/>
  <c r="BB18" i="19"/>
  <c r="AY16" i="31"/>
  <c r="AD26" i="24"/>
  <c r="AY16" i="30"/>
  <c r="AD24" i="24"/>
  <c r="AY16" i="28"/>
  <c r="AD20" i="24"/>
  <c r="AY16" i="27"/>
  <c r="AD18" i="24"/>
  <c r="O14" i="21" l="1"/>
  <c r="G12" i="33"/>
  <c r="W21" i="33"/>
  <c r="G18" i="33"/>
  <c r="AJ18" i="33" s="1"/>
  <c r="AD14" i="24"/>
  <c r="AY16" i="19"/>
  <c r="BB35" i="19"/>
  <c r="BC35" i="19"/>
  <c r="AJ27" i="33"/>
  <c r="G35" i="33"/>
  <c r="AJ49" i="33"/>
  <c r="AJ17" i="33"/>
  <c r="AJ14" i="33"/>
  <c r="F20" i="21"/>
  <c r="AD16" i="33"/>
  <c r="F19" i="21"/>
  <c r="Z16" i="33"/>
  <c r="F17" i="21"/>
  <c r="R16" i="33"/>
  <c r="F16" i="21"/>
  <c r="N16" i="33"/>
  <c r="AJ25" i="33"/>
  <c r="BC11" i="19"/>
  <c r="G11" i="33"/>
  <c r="AJ43" i="33" s="1"/>
  <c r="G15" i="33"/>
  <c r="AJ47" i="33" s="1"/>
  <c r="AJ45" i="33"/>
  <c r="AJ13" i="33"/>
  <c r="AJ46" i="33"/>
  <c r="BB29" i="19"/>
  <c r="G29" i="33"/>
  <c r="BC29" i="19"/>
  <c r="AG26" i="24"/>
  <c r="BC16" i="31"/>
  <c r="AK26" i="24" s="1"/>
  <c r="BB16" i="31"/>
  <c r="AJ26" i="24" s="1"/>
  <c r="AZ16" i="31"/>
  <c r="AI26" i="24" s="1"/>
  <c r="AG24" i="24"/>
  <c r="BB16" i="30"/>
  <c r="AJ24" i="24" s="1"/>
  <c r="BC16" i="30"/>
  <c r="AK24" i="24" s="1"/>
  <c r="AZ16" i="30"/>
  <c r="AI24" i="24" s="1"/>
  <c r="AZ16" i="28"/>
  <c r="AI20" i="24" s="1"/>
  <c r="AG20" i="24"/>
  <c r="BB16" i="28"/>
  <c r="AJ20" i="24" s="1"/>
  <c r="BC16" i="28"/>
  <c r="AK20" i="24" s="1"/>
  <c r="AG18" i="24"/>
  <c r="BB16" i="27"/>
  <c r="AJ18" i="24" s="1"/>
  <c r="BC16" i="27"/>
  <c r="AK18" i="24" s="1"/>
  <c r="AZ16" i="27"/>
  <c r="AI18" i="24" s="1"/>
  <c r="AJ44" i="33" l="1"/>
  <c r="AJ12" i="33"/>
  <c r="AJ21" i="33"/>
  <c r="AZ16" i="19"/>
  <c r="AI14" i="24" s="1"/>
  <c r="AG14" i="24"/>
  <c r="BB16" i="19"/>
  <c r="F16" i="33"/>
  <c r="BC16" i="19"/>
  <c r="F14" i="21"/>
  <c r="AJ35" i="33"/>
  <c r="AH26" i="24"/>
  <c r="G20" i="21"/>
  <c r="AE16" i="33"/>
  <c r="AH24" i="24"/>
  <c r="G19" i="21"/>
  <c r="AA16" i="33"/>
  <c r="AH20" i="24"/>
  <c r="G17" i="21"/>
  <c r="S16" i="33"/>
  <c r="AH18" i="24"/>
  <c r="G16" i="21"/>
  <c r="O16" i="33"/>
  <c r="AJ15" i="33"/>
  <c r="AJ29" i="33"/>
  <c r="BB11" i="19"/>
  <c r="AK14" i="24" l="1"/>
  <c r="AJ14" i="24"/>
  <c r="AH14" i="24"/>
  <c r="G16" i="33"/>
  <c r="G14" i="21"/>
  <c r="AJ48" i="33" l="1"/>
  <c r="AJ16" i="33"/>
</calcChain>
</file>

<file path=xl/sharedStrings.xml><?xml version="1.0" encoding="utf-8"?>
<sst xmlns="http://schemas.openxmlformats.org/spreadsheetml/2006/main" count="1911" uniqueCount="272">
  <si>
    <t>P1</t>
  </si>
  <si>
    <t>P2</t>
  </si>
  <si>
    <t>P3</t>
  </si>
  <si>
    <t>P4</t>
  </si>
  <si>
    <t>NOMBRES</t>
  </si>
  <si>
    <t>NO</t>
  </si>
  <si>
    <t xml:space="preserve"> Nombre: </t>
  </si>
  <si>
    <t>ASIGNATURAS</t>
  </si>
  <si>
    <t xml:space="preserve"> Lengua Española</t>
  </si>
  <si>
    <t xml:space="preserve"> Matemáticas</t>
  </si>
  <si>
    <t xml:space="preserve"> Ciencias Sociales</t>
  </si>
  <si>
    <t xml:space="preserve"> Ciencias de la Naturaleza</t>
  </si>
  <si>
    <t xml:space="preserve"> Educación Artística</t>
  </si>
  <si>
    <t xml:space="preserve"> Educacion Física</t>
  </si>
  <si>
    <t>RP1</t>
  </si>
  <si>
    <t>RP2</t>
  </si>
  <si>
    <t>RP3</t>
  </si>
  <si>
    <t>RP4</t>
  </si>
  <si>
    <t>CALIFICACIONES DE RENDIMIENTO</t>
  </si>
  <si>
    <t>APELLIDOS</t>
  </si>
  <si>
    <t>CALIFICACION COMPLETIVA</t>
  </si>
  <si>
    <t>CALIFICACION EXTRAORDINARIA</t>
  </si>
  <si>
    <t>Lengua Española</t>
  </si>
  <si>
    <t>Lenguas Extranjeras - Inglés</t>
  </si>
  <si>
    <t>Matemática</t>
  </si>
  <si>
    <t>Ciencias Sociales</t>
  </si>
  <si>
    <t>Educación Artística</t>
  </si>
  <si>
    <t>Educación Física</t>
  </si>
  <si>
    <t>Formación Integral, Humana y Religiosa</t>
  </si>
  <si>
    <t>AÑO ESCOLAR 2024-2025</t>
  </si>
  <si>
    <t>COMPETENCIAS       FUNDAMENTALES</t>
  </si>
  <si>
    <t>• Comunicativa</t>
  </si>
  <si>
    <t>• Pensamiento Lógico, Creativo y Crítico</t>
  </si>
  <si>
    <t>• Científica y Tecnológica</t>
  </si>
  <si>
    <t>• Etica y Ciudadanía</t>
  </si>
  <si>
    <t>PROMEDIO GRUPO DE COMPETENCIAS ESPECIFICAS</t>
  </si>
  <si>
    <t>CALIFICACION FINAL DEL AREA</t>
  </si>
  <si>
    <t>EVALUACION         ESPECIAL</t>
  </si>
  <si>
    <t>SITUACION FINAL EN LA ASIGNATURA</t>
  </si>
  <si>
    <t>• Resolución de Problrmas</t>
  </si>
  <si>
    <t>• Ambintal y de la Salud</t>
  </si>
  <si>
    <t>• Desarrollo Personal             y Espiritual</t>
  </si>
  <si>
    <t>50% C.F</t>
  </si>
  <si>
    <t>C.E.C.</t>
  </si>
  <si>
    <t>50% C.E.C.</t>
  </si>
  <si>
    <t>C.C.F.</t>
  </si>
  <si>
    <t>30% C.F.</t>
  </si>
  <si>
    <t>C.E. EX</t>
  </si>
  <si>
    <t>70% C.E. EX</t>
  </si>
  <si>
    <t>C.EX.F.</t>
  </si>
  <si>
    <t>C.F</t>
  </si>
  <si>
    <t>C.E</t>
  </si>
  <si>
    <t>PERIODOS</t>
  </si>
  <si>
    <t>PC1</t>
  </si>
  <si>
    <t>PC2</t>
  </si>
  <si>
    <t>PC3</t>
  </si>
  <si>
    <t>PC4</t>
  </si>
  <si>
    <t>A</t>
  </si>
  <si>
    <t>R</t>
  </si>
  <si>
    <t>AREAS CURRICULARES</t>
  </si>
  <si>
    <t>Viceministerio de Servicios Técnicos y Pedagógicos</t>
  </si>
  <si>
    <t>Dirección General de Educación de Personas Jóvenes y Adultas</t>
  </si>
  <si>
    <t>% DE A ASISTENCIA ANUAL</t>
  </si>
  <si>
    <t>P</t>
  </si>
  <si>
    <t>BOLETÍN DE CALIFICACIONES - 2024-2025</t>
  </si>
  <si>
    <t>No.</t>
  </si>
  <si>
    <t>CENTRO PREPARA HERMANAS MIRABAL (SABADOS) - 15550</t>
  </si>
  <si>
    <t>Regional 10 - Distrito 01</t>
  </si>
  <si>
    <t>DATOS DEL ESTUDIANTE</t>
  </si>
  <si>
    <t>LENGUA ESPAÑOLA</t>
  </si>
  <si>
    <t>Lenguas Extranjeras - INGLES</t>
  </si>
  <si>
    <t>MATEMATICA</t>
  </si>
  <si>
    <t>CIENCIAS SOCIALES</t>
  </si>
  <si>
    <t>EDUCACION ARTISTICA</t>
  </si>
  <si>
    <t>EDUCACION FISICA</t>
  </si>
  <si>
    <t>FORMACION INTEGRAL HUMANA Y RELIGIOSA</t>
  </si>
  <si>
    <t>SITUACION FINAL DEL ESTUDIANTE</t>
  </si>
  <si>
    <t>Final de Año</t>
  </si>
  <si>
    <t>Completivo</t>
  </si>
  <si>
    <t>Extraordinario</t>
  </si>
  <si>
    <t>Promovido</t>
  </si>
  <si>
    <t>Promovido con asig. Pendiente</t>
  </si>
  <si>
    <t>Reprobado</t>
  </si>
  <si>
    <t>Directora Del Centro</t>
  </si>
  <si>
    <t>Licda. Lilian E. Arnaud Fragoso</t>
  </si>
  <si>
    <t>Encargada de Certificaciones y Validación</t>
  </si>
  <si>
    <t>Distrito Educativo 10-01</t>
  </si>
  <si>
    <t>Directora del Distrito  Educativo 10-01</t>
  </si>
  <si>
    <t>CP</t>
  </si>
  <si>
    <t>CR</t>
  </si>
  <si>
    <t>Acta Final de Calificación  2024-2025</t>
  </si>
  <si>
    <t>CE - LE1</t>
  </si>
  <si>
    <t>CE - LE2, LE3</t>
  </si>
  <si>
    <t>CE - LE4, LE6</t>
  </si>
  <si>
    <t>CE - LE5, LE7</t>
  </si>
  <si>
    <t>PCP 1</t>
  </si>
  <si>
    <t>PCP 2</t>
  </si>
  <si>
    <t>PCP 3</t>
  </si>
  <si>
    <t>PCP 4</t>
  </si>
  <si>
    <t>Calificacion Final</t>
  </si>
  <si>
    <t>C.C.F</t>
  </si>
  <si>
    <t>C.F.</t>
  </si>
  <si>
    <t>C.E.</t>
  </si>
  <si>
    <t>EVALUACION ESPECIAL</t>
  </si>
  <si>
    <t>% DE ASISTENCIA ANUAL</t>
  </si>
  <si>
    <t>SITUACIONFINAL EN LA ASIGNATURA</t>
  </si>
  <si>
    <t>C.E.EX</t>
  </si>
  <si>
    <t>70% C.E.EX</t>
  </si>
  <si>
    <t>C.EX.F</t>
  </si>
  <si>
    <t>NUMERO:</t>
  </si>
  <si>
    <t>APELLIDOS:</t>
  </si>
  <si>
    <t>NOMBRES:</t>
  </si>
  <si>
    <t>SECCION:</t>
  </si>
  <si>
    <t>DISTRITO EDU.:</t>
  </si>
  <si>
    <t>01</t>
  </si>
  <si>
    <t>REGIONAL:</t>
  </si>
  <si>
    <t>10</t>
  </si>
  <si>
    <t xml:space="preserve"> Sección:</t>
  </si>
  <si>
    <t>C. F.</t>
  </si>
  <si>
    <t xml:space="preserve"> Ingles</t>
  </si>
  <si>
    <t xml:space="preserve"> Formación Humana</t>
  </si>
  <si>
    <t xml:space="preserve">   Maestro/a: _____________________ Fecha:__________</t>
  </si>
  <si>
    <t xml:space="preserve">   Maestro/a: ____________________ Fecha:__________</t>
  </si>
  <si>
    <t xml:space="preserve">   Maestro/a: ____________________ Fecha:___________</t>
  </si>
  <si>
    <t>Evaluación Especial</t>
  </si>
  <si>
    <t>Eva. Especial</t>
  </si>
  <si>
    <t>Secretaria Docente</t>
  </si>
  <si>
    <t>Magaliy Rodríguez Mencia, M.A.</t>
  </si>
  <si>
    <t>SIGERD:</t>
  </si>
  <si>
    <t>Licda. Elizabeth Villar Espinal</t>
  </si>
  <si>
    <t>Mercedes Peña, M.A.</t>
  </si>
  <si>
    <t>Ciencias de la Naturaleza  (Ciencia de la Tierra y del Universo y de la Vida)</t>
  </si>
  <si>
    <t>CIENCIAS DE LA NATURALEZA  (Ciencia de la Tierra y del Universo y de la Vida)</t>
  </si>
  <si>
    <t xml:space="preserve"> Apellidos:</t>
  </si>
  <si>
    <t>C1</t>
  </si>
  <si>
    <t>C2-C3</t>
  </si>
  <si>
    <t>C4-C7</t>
  </si>
  <si>
    <t>C5-C6</t>
  </si>
  <si>
    <t xml:space="preserve"> Form. Integ. Hum. Relig.</t>
  </si>
  <si>
    <t>CENTRO PREPARA HERMANAS MIRABAL (SABADOS)</t>
  </si>
  <si>
    <t>Período:</t>
  </si>
  <si>
    <t>Sec.</t>
  </si>
  <si>
    <t>CALIFICACION POR PERIODOS</t>
  </si>
  <si>
    <t>CALIFICACION FINAL</t>
  </si>
  <si>
    <t>E.E.</t>
  </si>
  <si>
    <t>CALCULO DE NOTAS</t>
  </si>
  <si>
    <t>ANDY</t>
  </si>
  <si>
    <t>ALEXANDER</t>
  </si>
  <si>
    <t>DE LA PAZ JOSE</t>
  </si>
  <si>
    <t>ALEXANDRA</t>
  </si>
  <si>
    <t>ANA ANGELA</t>
  </si>
  <si>
    <t>ALMONTE VIDAL</t>
  </si>
  <si>
    <t>ANA JULIA</t>
  </si>
  <si>
    <t>REYES GUZMAN</t>
  </si>
  <si>
    <t>HENRIQUEZ GUERRERO</t>
  </si>
  <si>
    <t>ANGEL LUIS</t>
  </si>
  <si>
    <t>DE LA CRUZ BRAZOBAN</t>
  </si>
  <si>
    <t>CARINA</t>
  </si>
  <si>
    <t xml:space="preserve">DEL ROSARIO </t>
  </si>
  <si>
    <t>CARMEN LUCIA</t>
  </si>
  <si>
    <t>OSCAR HERNANDEZ</t>
  </si>
  <si>
    <t>CRISTIAN LEONARDO</t>
  </si>
  <si>
    <t>SOTO SELMO</t>
  </si>
  <si>
    <t>DANIEL FERNANDO</t>
  </si>
  <si>
    <t>DE WINDT MEDINA</t>
  </si>
  <si>
    <t>DANIELKA</t>
  </si>
  <si>
    <t xml:space="preserve">DE LA CRUZ </t>
  </si>
  <si>
    <t>DARIELA</t>
  </si>
  <si>
    <t>ARCANGEL VASQUEZ</t>
  </si>
  <si>
    <t>DARIHANA</t>
  </si>
  <si>
    <t xml:space="preserve">SORIANO </t>
  </si>
  <si>
    <t>DARLIN</t>
  </si>
  <si>
    <t xml:space="preserve">JIMENEZ </t>
  </si>
  <si>
    <t>DEIRI</t>
  </si>
  <si>
    <t xml:space="preserve">BRUJAN </t>
  </si>
  <si>
    <t>ELBA MARGARITA</t>
  </si>
  <si>
    <t xml:space="preserve">SALAZAR </t>
  </si>
  <si>
    <t>ELIZABETH</t>
  </si>
  <si>
    <t>SOLANO MARTINEZ</t>
  </si>
  <si>
    <t>EMMANUELLA</t>
  </si>
  <si>
    <t>JEAN LOUIS</t>
  </si>
  <si>
    <t>ERZULIA</t>
  </si>
  <si>
    <t xml:space="preserve">NARCISSE </t>
  </si>
  <si>
    <t>GREULY</t>
  </si>
  <si>
    <t>JASINTO DE LA ROSA</t>
  </si>
  <si>
    <t>JOHNNDERY YOENDRIS</t>
  </si>
  <si>
    <t>CUEBA NAVARRO</t>
  </si>
  <si>
    <t>JOSE RAMON</t>
  </si>
  <si>
    <t>CONSTANZA REYES</t>
  </si>
  <si>
    <t>JUAN JOSE</t>
  </si>
  <si>
    <t>PERALTA PANIAGUA</t>
  </si>
  <si>
    <t>LUIS MANUEL</t>
  </si>
  <si>
    <t>RODRIGUEZ FERRAND</t>
  </si>
  <si>
    <t>MERCEDES</t>
  </si>
  <si>
    <t>GIRON GARCIA</t>
  </si>
  <si>
    <t>MEROLIN</t>
  </si>
  <si>
    <t>MORENO JAQUEZ</t>
  </si>
  <si>
    <t>MIRLANDIE</t>
  </si>
  <si>
    <t>MONTREVIL PIERRE</t>
  </si>
  <si>
    <t>ODALI</t>
  </si>
  <si>
    <t>MORA PEREZ</t>
  </si>
  <si>
    <t>OSMEILIN</t>
  </si>
  <si>
    <t>CONSEPCION MARTINEZ</t>
  </si>
  <si>
    <t>PAULINA</t>
  </si>
  <si>
    <t>JACINTO TORIBIO</t>
  </si>
  <si>
    <t>PHALANCIA</t>
  </si>
  <si>
    <t xml:space="preserve">LOUIME </t>
  </si>
  <si>
    <t>ROSMAILIN ALEXANDRA</t>
  </si>
  <si>
    <t>MARIANO MARTE</t>
  </si>
  <si>
    <t>SANDY DE LOS SANTOS</t>
  </si>
  <si>
    <t>PAYANO LOPEZ</t>
  </si>
  <si>
    <t>SAUL</t>
  </si>
  <si>
    <t>DIAZ DE LA ROSA</t>
  </si>
  <si>
    <t>YONATHAN JR</t>
  </si>
  <si>
    <t>VILLAR FRIAS</t>
  </si>
  <si>
    <t>YUDITH AILYN</t>
  </si>
  <si>
    <t xml:space="preserve">RONDON </t>
  </si>
  <si>
    <t>FRANK MANUEL</t>
  </si>
  <si>
    <t>GUZMAN ARAUJO</t>
  </si>
  <si>
    <t>ALTIDOR</t>
  </si>
  <si>
    <t xml:space="preserve">CASH </t>
  </si>
  <si>
    <t>JORDANY</t>
  </si>
  <si>
    <t>MORENO GIRON</t>
  </si>
  <si>
    <t>FRANDY YADIEL</t>
  </si>
  <si>
    <t>MEDINA  MARTINEZ</t>
  </si>
  <si>
    <t>CENTRO PREPARA HERMANAS MIRABAL (SABADOS) - 10658</t>
  </si>
  <si>
    <t>ID</t>
  </si>
  <si>
    <t>3A-A-01</t>
  </si>
  <si>
    <t>3A-A-02</t>
  </si>
  <si>
    <t>3A-A-03</t>
  </si>
  <si>
    <t>3A-A-04</t>
  </si>
  <si>
    <t>3A-A-05</t>
  </si>
  <si>
    <t>3A-A-06</t>
  </si>
  <si>
    <t>3A-A-07</t>
  </si>
  <si>
    <t>3A-A-08</t>
  </si>
  <si>
    <t>3A-A-09</t>
  </si>
  <si>
    <t>3A-A-10</t>
  </si>
  <si>
    <t>3A-A-11</t>
  </si>
  <si>
    <t>3A-A-12</t>
  </si>
  <si>
    <t>3A-A-13</t>
  </si>
  <si>
    <t>3A-A-14</t>
  </si>
  <si>
    <t>3A-A-15</t>
  </si>
  <si>
    <t>3A-A-16</t>
  </si>
  <si>
    <t>3A-A-17</t>
  </si>
  <si>
    <t>3A-A-18</t>
  </si>
  <si>
    <t>3A-A-19</t>
  </si>
  <si>
    <t>3A-A-20</t>
  </si>
  <si>
    <t>3A-A-21</t>
  </si>
  <si>
    <t>3A-A-22</t>
  </si>
  <si>
    <t>3A-A-23</t>
  </si>
  <si>
    <t>3A-A-24</t>
  </si>
  <si>
    <t>3A-A-25</t>
  </si>
  <si>
    <t>3A-A-26</t>
  </si>
  <si>
    <t>3A-A-27</t>
  </si>
  <si>
    <t>3A-A-28</t>
  </si>
  <si>
    <t>3A-A-29</t>
  </si>
  <si>
    <t>3A-A-30</t>
  </si>
  <si>
    <t>3A-A-31</t>
  </si>
  <si>
    <t>3A-A-32</t>
  </si>
  <si>
    <t>3A-A-33</t>
  </si>
  <si>
    <t>3A-A-34</t>
  </si>
  <si>
    <t>3A-A-35</t>
  </si>
  <si>
    <t>3A-A-36</t>
  </si>
  <si>
    <t>3A-A-37</t>
  </si>
  <si>
    <t>3A-A-38</t>
  </si>
  <si>
    <t>3A-A-39</t>
  </si>
  <si>
    <t>3A-A-40</t>
  </si>
  <si>
    <t>3A-A-41</t>
  </si>
  <si>
    <t>3A-A-42</t>
  </si>
  <si>
    <t>3A-A-43</t>
  </si>
  <si>
    <t>3A-A-44</t>
  </si>
  <si>
    <t>3A-A-45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</si>
</sst>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;\-0;;@"/>
    <numFmt numFmtId="165" formatCode="0;0;;@"/>
    <numFmt numFmtId="166" formatCode="0.0"/>
    <numFmt numFmtId="167" formatCode="0;0;"/>
  </numFmts>
  <fonts count="3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22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9.5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name val="Calibri"/>
      <family val="2"/>
      <scheme val="minor"/>
    </font>
    <font>
      <sz val="11"/>
      <color theme="1"/>
      <name val="Arial"/>
      <family val="2"/>
    </font>
    <font>
      <sz val="16"/>
      <color theme="1"/>
      <name val="Calibri"/>
      <family val="2"/>
      <scheme val="minor"/>
    </font>
    <font>
      <sz val="16"/>
      <color theme="1"/>
      <name val="Calibri"/>
      <family val="2"/>
    </font>
    <font>
      <sz val="11"/>
      <color theme="1"/>
      <name val="Calibri"/>
      <family val="2"/>
    </font>
    <font>
      <b/>
      <sz val="12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8"/>
      <color theme="1"/>
      <name val="Times New Roman"/>
      <family val="1"/>
    </font>
    <font>
      <sz val="8"/>
      <color theme="1"/>
      <name val="Arial"/>
      <family val="2"/>
    </font>
    <font>
      <sz val="8"/>
      <color theme="1"/>
      <name val="Times New Roman"/>
      <family val="1"/>
    </font>
    <font>
      <sz val="8"/>
      <color rgb="FF000000"/>
      <name val="Times New Roman"/>
      <family val="1"/>
    </font>
    <font>
      <sz val="1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3"/>
      <name val="Calibri"/>
      <family val="2"/>
      <scheme val="minor"/>
    </font>
    <font>
      <sz val="8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0" tint="-0.14996795556505021"/>
        <bgColor theme="0" tint="-0.14996795556505021"/>
      </patternFill>
    </fill>
    <fill>
      <patternFill patternType="solid">
        <fgColor rgb="FFFFE598"/>
        <bgColor rgb="FFFFE598"/>
      </patternFill>
    </fill>
    <fill>
      <patternFill patternType="solid">
        <fgColor rgb="FFD9E2F3"/>
        <bgColor rgb="FFD9E2F3"/>
      </patternFill>
    </fill>
    <fill>
      <patternFill patternType="solid">
        <fgColor rgb="FFFFFFCC"/>
        <bgColor rgb="FFFFFFCC"/>
      </patternFill>
    </fill>
    <fill>
      <patternFill patternType="solid">
        <fgColor rgb="FFF7CAAC"/>
        <bgColor rgb="FFF7CAAC"/>
      </patternFill>
    </fill>
    <fill>
      <patternFill patternType="solid">
        <fgColor rgb="FFC5E0B3"/>
        <bgColor rgb="FFC5E0B3"/>
      </patternFill>
    </fill>
  </fills>
  <borders count="5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0" fillId="0" borderId="0"/>
  </cellStyleXfs>
  <cellXfs count="318">
    <xf numFmtId="0" fontId="0" fillId="0" borderId="0" xfId="0"/>
    <xf numFmtId="0" fontId="0" fillId="0" borderId="13" xfId="0" applyBorder="1" applyAlignment="1">
      <alignment horizontal="center"/>
    </xf>
    <xf numFmtId="0" fontId="5" fillId="0" borderId="13" xfId="0" applyFont="1" applyBorder="1"/>
    <xf numFmtId="1" fontId="0" fillId="0" borderId="1" xfId="0" applyNumberFormat="1" applyBorder="1" applyAlignment="1">
      <alignment horizontal="center" vertical="center"/>
    </xf>
    <xf numFmtId="0" fontId="6" fillId="13" borderId="33" xfId="0" applyFont="1" applyFill="1" applyBorder="1" applyAlignment="1">
      <alignment horizontal="center" vertical="center"/>
    </xf>
    <xf numFmtId="0" fontId="11" fillId="13" borderId="1" xfId="0" applyFont="1" applyFill="1" applyBorder="1" applyAlignment="1">
      <alignment horizontal="center"/>
    </xf>
    <xf numFmtId="0" fontId="17" fillId="0" borderId="1" xfId="0" applyFont="1" applyBorder="1"/>
    <xf numFmtId="0" fontId="0" fillId="0" borderId="1" xfId="0" applyBorder="1" applyAlignment="1">
      <alignment horizontal="center" vertical="center"/>
    </xf>
    <xf numFmtId="0" fontId="18" fillId="0" borderId="28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/>
      <protection locked="0"/>
    </xf>
    <xf numFmtId="0" fontId="0" fillId="0" borderId="10" xfId="0" applyBorder="1" applyAlignment="1" applyProtection="1">
      <alignment horizontal="center"/>
      <protection locked="0"/>
    </xf>
    <xf numFmtId="0" fontId="0" fillId="0" borderId="12" xfId="0" applyBorder="1" applyAlignment="1" applyProtection="1">
      <alignment horizontal="center"/>
      <protection locked="0"/>
    </xf>
    <xf numFmtId="0" fontId="0" fillId="0" borderId="11" xfId="0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2" fillId="4" borderId="36" xfId="0" applyFont="1" applyFill="1" applyBorder="1" applyAlignment="1" applyProtection="1">
      <alignment horizontal="center"/>
      <protection locked="0"/>
    </xf>
    <xf numFmtId="0" fontId="2" fillId="7" borderId="8" xfId="0" applyFont="1" applyFill="1" applyBorder="1" applyAlignment="1" applyProtection="1">
      <alignment horizontal="center"/>
      <protection locked="0"/>
    </xf>
    <xf numFmtId="0" fontId="2" fillId="7" borderId="11" xfId="0" applyFont="1" applyFill="1" applyBorder="1" applyAlignment="1" applyProtection="1">
      <alignment horizontal="center"/>
      <protection locked="0"/>
    </xf>
    <xf numFmtId="0" fontId="2" fillId="15" borderId="17" xfId="0" applyFont="1" applyFill="1" applyBorder="1" applyAlignment="1" applyProtection="1">
      <alignment horizontal="center"/>
      <protection locked="0"/>
    </xf>
    <xf numFmtId="0" fontId="2" fillId="15" borderId="18" xfId="0" applyFont="1" applyFill="1" applyBorder="1" applyAlignment="1" applyProtection="1">
      <alignment horizontal="center"/>
      <protection locked="0"/>
    </xf>
    <xf numFmtId="0" fontId="2" fillId="15" borderId="23" xfId="0" applyFont="1" applyFill="1" applyBorder="1" applyAlignment="1" applyProtection="1">
      <alignment horizontal="center"/>
      <protection locked="0"/>
    </xf>
    <xf numFmtId="0" fontId="6" fillId="8" borderId="37" xfId="0" applyFont="1" applyFill="1" applyBorder="1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3" borderId="7" xfId="0" applyFont="1" applyFill="1" applyBorder="1" applyAlignment="1" applyProtection="1">
      <alignment horizontal="center"/>
      <protection locked="0"/>
    </xf>
    <xf numFmtId="0" fontId="2" fillId="3" borderId="8" xfId="0" applyFont="1" applyFill="1" applyBorder="1" applyAlignment="1" applyProtection="1">
      <alignment horizontal="center"/>
      <protection locked="0"/>
    </xf>
    <xf numFmtId="0" fontId="2" fillId="3" borderId="9" xfId="0" applyFont="1" applyFill="1" applyBorder="1" applyAlignment="1" applyProtection="1">
      <alignment horizontal="center"/>
      <protection locked="0"/>
    </xf>
    <xf numFmtId="0" fontId="2" fillId="4" borderId="8" xfId="0" applyFont="1" applyFill="1" applyBorder="1" applyAlignment="1" applyProtection="1">
      <alignment horizontal="center"/>
      <protection locked="0"/>
    </xf>
    <xf numFmtId="0" fontId="2" fillId="4" borderId="11" xfId="0" applyFont="1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6" xfId="0" applyBorder="1" applyAlignment="1" applyProtection="1">
      <alignment horizontal="center"/>
      <protection locked="0"/>
    </xf>
    <xf numFmtId="0" fontId="0" fillId="0" borderId="5" xfId="0" applyBorder="1" applyProtection="1">
      <protection locked="0"/>
    </xf>
    <xf numFmtId="0" fontId="0" fillId="0" borderId="7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1" xfId="0" applyBorder="1" applyProtection="1">
      <protection locked="0"/>
    </xf>
    <xf numFmtId="0" fontId="3" fillId="0" borderId="0" xfId="0" applyFont="1" applyAlignment="1" applyProtection="1">
      <alignment horizontal="left"/>
      <protection locked="0"/>
    </xf>
    <xf numFmtId="0" fontId="3" fillId="0" borderId="0" xfId="0" applyFont="1" applyProtection="1">
      <protection locked="0"/>
    </xf>
    <xf numFmtId="0" fontId="7" fillId="0" borderId="0" xfId="0" applyFont="1" applyProtection="1"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0" fontId="2" fillId="2" borderId="16" xfId="0" applyFont="1" applyFill="1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center"/>
      <protection locked="0"/>
    </xf>
    <xf numFmtId="0" fontId="0" fillId="0" borderId="8" xfId="0" applyBorder="1" applyAlignment="1" applyProtection="1">
      <alignment horizontal="center"/>
      <protection locked="0"/>
    </xf>
    <xf numFmtId="0" fontId="0" fillId="0" borderId="9" xfId="0" applyBorder="1" applyAlignment="1" applyProtection="1">
      <alignment horizontal="center"/>
      <protection locked="0"/>
    </xf>
    <xf numFmtId="0" fontId="6" fillId="8" borderId="0" xfId="0" applyFont="1" applyFill="1" applyAlignment="1" applyProtection="1">
      <alignment horizontal="center"/>
      <protection locked="0"/>
    </xf>
    <xf numFmtId="164" fontId="2" fillId="0" borderId="35" xfId="0" applyNumberFormat="1" applyFont="1" applyBorder="1" applyAlignment="1" applyProtection="1">
      <alignment horizontal="center"/>
      <protection locked="0"/>
    </xf>
    <xf numFmtId="1" fontId="10" fillId="11" borderId="1" xfId="0" applyNumberFormat="1" applyFont="1" applyFill="1" applyBorder="1" applyAlignment="1" applyProtection="1">
      <alignment horizontal="center" vertical="center"/>
      <protection locked="0"/>
    </xf>
    <xf numFmtId="1" fontId="10" fillId="0" borderId="1" xfId="0" applyNumberFormat="1" applyFont="1" applyBorder="1" applyAlignment="1" applyProtection="1">
      <alignment horizontal="center" vertical="center"/>
      <protection locked="0"/>
    </xf>
    <xf numFmtId="164" fontId="2" fillId="0" borderId="46" xfId="0" applyNumberFormat="1" applyFont="1" applyBorder="1" applyAlignment="1" applyProtection="1">
      <alignment horizontal="center"/>
      <protection locked="0"/>
    </xf>
    <xf numFmtId="164" fontId="2" fillId="0" borderId="47" xfId="0" applyNumberFormat="1" applyFont="1" applyBorder="1" applyAlignment="1" applyProtection="1">
      <alignment horizontal="center"/>
      <protection locked="0"/>
    </xf>
    <xf numFmtId="164" fontId="2" fillId="3" borderId="2" xfId="0" applyNumberFormat="1" applyFont="1" applyFill="1" applyBorder="1" applyAlignment="1">
      <alignment horizontal="center"/>
    </xf>
    <xf numFmtId="164" fontId="2" fillId="7" borderId="3" xfId="0" applyNumberFormat="1" applyFont="1" applyFill="1" applyBorder="1" applyAlignment="1">
      <alignment horizontal="center"/>
    </xf>
    <xf numFmtId="164" fontId="2" fillId="15" borderId="3" xfId="0" applyNumberFormat="1" applyFont="1" applyFill="1" applyBorder="1" applyAlignment="1">
      <alignment horizontal="center"/>
    </xf>
    <xf numFmtId="164" fontId="2" fillId="4" borderId="3" xfId="0" applyNumberFormat="1" applyFont="1" applyFill="1" applyBorder="1" applyAlignment="1">
      <alignment horizontal="center"/>
    </xf>
    <xf numFmtId="164" fontId="2" fillId="5" borderId="4" xfId="0" applyNumberFormat="1" applyFont="1" applyFill="1" applyBorder="1" applyAlignment="1">
      <alignment horizontal="center"/>
    </xf>
    <xf numFmtId="164" fontId="2" fillId="3" borderId="5" xfId="0" applyNumberFormat="1" applyFont="1" applyFill="1" applyBorder="1" applyAlignment="1">
      <alignment horizontal="center"/>
    </xf>
    <xf numFmtId="164" fontId="2" fillId="7" borderId="1" xfId="0" applyNumberFormat="1" applyFont="1" applyFill="1" applyBorder="1" applyAlignment="1">
      <alignment horizontal="center"/>
    </xf>
    <xf numFmtId="164" fontId="2" fillId="15" borderId="1" xfId="0" applyNumberFormat="1" applyFont="1" applyFill="1" applyBorder="1" applyAlignment="1">
      <alignment horizontal="center"/>
    </xf>
    <xf numFmtId="164" fontId="2" fillId="4" borderId="1" xfId="0" applyNumberFormat="1" applyFont="1" applyFill="1" applyBorder="1" applyAlignment="1">
      <alignment horizontal="center"/>
    </xf>
    <xf numFmtId="164" fontId="2" fillId="5" borderId="6" xfId="0" applyNumberFormat="1" applyFont="1" applyFill="1" applyBorder="1" applyAlignment="1">
      <alignment horizontal="center"/>
    </xf>
    <xf numFmtId="164" fontId="2" fillId="3" borderId="7" xfId="0" applyNumberFormat="1" applyFont="1" applyFill="1" applyBorder="1" applyAlignment="1">
      <alignment horizontal="center"/>
    </xf>
    <xf numFmtId="164" fontId="2" fillId="7" borderId="8" xfId="0" applyNumberFormat="1" applyFont="1" applyFill="1" applyBorder="1" applyAlignment="1">
      <alignment horizontal="center"/>
    </xf>
    <xf numFmtId="164" fontId="2" fillId="15" borderId="8" xfId="0" applyNumberFormat="1" applyFont="1" applyFill="1" applyBorder="1" applyAlignment="1">
      <alignment horizontal="center"/>
    </xf>
    <xf numFmtId="164" fontId="2" fillId="4" borderId="8" xfId="0" applyNumberFormat="1" applyFont="1" applyFill="1" applyBorder="1" applyAlignment="1">
      <alignment horizontal="center"/>
    </xf>
    <xf numFmtId="164" fontId="2" fillId="5" borderId="9" xfId="0" applyNumberFormat="1" applyFont="1" applyFill="1" applyBorder="1" applyAlignment="1">
      <alignment horizontal="center"/>
    </xf>
    <xf numFmtId="164" fontId="10" fillId="6" borderId="5" xfId="0" applyNumberFormat="1" applyFont="1" applyFill="1" applyBorder="1" applyAlignment="1">
      <alignment horizontal="center" vertical="center"/>
    </xf>
    <xf numFmtId="164" fontId="10" fillId="6" borderId="7" xfId="0" applyNumberFormat="1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64" fontId="10" fillId="6" borderId="6" xfId="0" applyNumberFormat="1" applyFont="1" applyFill="1" applyBorder="1" applyAlignment="1">
      <alignment horizontal="center" vertical="center"/>
    </xf>
    <xf numFmtId="164" fontId="10" fillId="6" borderId="8" xfId="0" applyNumberFormat="1" applyFont="1" applyFill="1" applyBorder="1" applyAlignment="1">
      <alignment horizontal="center" vertical="center"/>
    </xf>
    <xf numFmtId="164" fontId="10" fillId="6" borderId="9" xfId="0" applyNumberFormat="1" applyFont="1" applyFill="1" applyBorder="1" applyAlignment="1">
      <alignment horizontal="center" vertical="center"/>
    </xf>
    <xf numFmtId="164" fontId="10" fillId="6" borderId="12" xfId="0" applyNumberFormat="1" applyFont="1" applyFill="1" applyBorder="1" applyAlignment="1">
      <alignment horizontal="center" vertical="center"/>
    </xf>
    <xf numFmtId="164" fontId="10" fillId="6" borderId="11" xfId="0" applyNumberFormat="1" applyFont="1" applyFill="1" applyBorder="1" applyAlignment="1">
      <alignment horizontal="center" vertical="center"/>
    </xf>
    <xf numFmtId="1" fontId="2" fillId="6" borderId="5" xfId="0" applyNumberFormat="1" applyFont="1" applyFill="1" applyBorder="1" applyAlignment="1">
      <alignment horizontal="center"/>
    </xf>
    <xf numFmtId="1" fontId="2" fillId="6" borderId="6" xfId="0" applyNumberFormat="1" applyFont="1" applyFill="1" applyBorder="1" applyAlignment="1">
      <alignment horizontal="center"/>
    </xf>
    <xf numFmtId="165" fontId="2" fillId="6" borderId="6" xfId="0" applyNumberFormat="1" applyFont="1" applyFill="1" applyBorder="1" applyAlignment="1">
      <alignment horizontal="center"/>
    </xf>
    <xf numFmtId="1" fontId="2" fillId="6" borderId="7" xfId="0" applyNumberFormat="1" applyFont="1" applyFill="1" applyBorder="1" applyAlignment="1">
      <alignment horizontal="center"/>
    </xf>
    <xf numFmtId="165" fontId="2" fillId="6" borderId="9" xfId="0" applyNumberFormat="1" applyFont="1" applyFill="1" applyBorder="1" applyAlignment="1">
      <alignment horizontal="center"/>
    </xf>
    <xf numFmtId="0" fontId="13" fillId="0" borderId="0" xfId="0" applyFont="1" applyAlignment="1" applyProtection="1">
      <alignment horizontal="left" vertical="center"/>
      <protection locked="0"/>
    </xf>
    <xf numFmtId="0" fontId="0" fillId="0" borderId="13" xfId="0" applyBorder="1" applyProtection="1">
      <protection locked="0"/>
    </xf>
    <xf numFmtId="0" fontId="0" fillId="0" borderId="13" xfId="0" applyBorder="1" applyAlignment="1" applyProtection="1">
      <alignment horizontal="center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49" fontId="0" fillId="0" borderId="13" xfId="0" applyNumberFormat="1" applyBorder="1" applyAlignment="1" applyProtection="1">
      <alignment horizontal="center"/>
      <protection locked="0"/>
    </xf>
    <xf numFmtId="49" fontId="0" fillId="0" borderId="24" xfId="0" applyNumberFormat="1" applyBorder="1" applyAlignment="1" applyProtection="1">
      <alignment horizontal="center"/>
      <protection locked="0"/>
    </xf>
    <xf numFmtId="49" fontId="9" fillId="10" borderId="26" xfId="0" applyNumberFormat="1" applyFont="1" applyFill="1" applyBorder="1" applyAlignment="1">
      <alignment horizontal="center" vertical="center" wrapText="1"/>
    </xf>
    <xf numFmtId="49" fontId="9" fillId="10" borderId="1" xfId="0" applyNumberFormat="1" applyFont="1" applyFill="1" applyBorder="1" applyAlignment="1">
      <alignment horizontal="center" vertical="center" wrapText="1"/>
    </xf>
    <xf numFmtId="49" fontId="21" fillId="10" borderId="1" xfId="0" applyNumberFormat="1" applyFont="1" applyFill="1" applyBorder="1" applyAlignment="1">
      <alignment horizontal="center" vertical="center" wrapText="1"/>
    </xf>
    <xf numFmtId="0" fontId="9" fillId="10" borderId="1" xfId="0" applyFont="1" applyFill="1" applyBorder="1" applyAlignment="1">
      <alignment horizontal="center" vertical="center" wrapText="1"/>
    </xf>
    <xf numFmtId="1" fontId="10" fillId="11" borderId="26" xfId="0" applyNumberFormat="1" applyFont="1" applyFill="1" applyBorder="1" applyAlignment="1">
      <alignment horizontal="center" vertical="center"/>
    </xf>
    <xf numFmtId="0" fontId="2" fillId="0" borderId="13" xfId="0" applyFont="1" applyBorder="1"/>
    <xf numFmtId="0" fontId="2" fillId="0" borderId="24" xfId="0" applyFont="1" applyBorder="1"/>
    <xf numFmtId="0" fontId="0" fillId="6" borderId="1" xfId="0" applyFill="1" applyBorder="1"/>
    <xf numFmtId="0" fontId="5" fillId="0" borderId="0" xfId="0" applyFont="1"/>
    <xf numFmtId="0" fontId="5" fillId="0" borderId="0" xfId="0" applyFont="1" applyAlignment="1">
      <alignment horizontal="left"/>
    </xf>
    <xf numFmtId="0" fontId="0" fillId="0" borderId="0" xfId="0" applyAlignment="1">
      <alignment horizontal="center"/>
    </xf>
    <xf numFmtId="0" fontId="0" fillId="0" borderId="24" xfId="0" applyBorder="1"/>
    <xf numFmtId="0" fontId="0" fillId="0" borderId="13" xfId="0" applyBorder="1"/>
    <xf numFmtId="49" fontId="9" fillId="6" borderId="1" xfId="0" applyNumberFormat="1" applyFont="1" applyFill="1" applyBorder="1" applyAlignment="1">
      <alignment horizontal="center" vertical="center" wrapText="1"/>
    </xf>
    <xf numFmtId="49" fontId="9" fillId="6" borderId="12" xfId="0" applyNumberFormat="1" applyFont="1" applyFill="1" applyBorder="1" applyAlignment="1">
      <alignment horizontal="center" vertical="center" wrapText="1"/>
    </xf>
    <xf numFmtId="49" fontId="9" fillId="0" borderId="0" xfId="0" applyNumberFormat="1" applyFont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15" fillId="6" borderId="12" xfId="0" applyFont="1" applyFill="1" applyBorder="1" applyAlignment="1">
      <alignment horizontal="center" vertical="center"/>
    </xf>
    <xf numFmtId="0" fontId="16" fillId="6" borderId="5" xfId="0" applyFont="1" applyFill="1" applyBorder="1" applyAlignment="1">
      <alignment horizontal="center" textRotation="90"/>
    </xf>
    <xf numFmtId="0" fontId="16" fillId="6" borderId="1" xfId="0" applyFont="1" applyFill="1" applyBorder="1" applyAlignment="1">
      <alignment horizontal="center" textRotation="90"/>
    </xf>
    <xf numFmtId="0" fontId="16" fillId="6" borderId="6" xfId="0" applyFont="1" applyFill="1" applyBorder="1" applyAlignment="1">
      <alignment horizontal="center" textRotation="90" wrapText="1"/>
    </xf>
    <xf numFmtId="0" fontId="16" fillId="6" borderId="1" xfId="0" applyFont="1" applyFill="1" applyBorder="1" applyAlignment="1">
      <alignment horizontal="center" textRotation="90" wrapText="1"/>
    </xf>
    <xf numFmtId="0" fontId="16" fillId="6" borderId="6" xfId="0" applyFont="1" applyFill="1" applyBorder="1" applyAlignment="1">
      <alignment horizontal="center" textRotation="90"/>
    </xf>
    <xf numFmtId="0" fontId="17" fillId="0" borderId="12" xfId="0" applyFont="1" applyBorder="1"/>
    <xf numFmtId="1" fontId="0" fillId="0" borderId="42" xfId="0" applyNumberFormat="1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1" fontId="0" fillId="0" borderId="5" xfId="0" applyNumberForma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8" fillId="0" borderId="42" xfId="0" applyFont="1" applyBorder="1" applyAlignment="1">
      <alignment horizontal="center" vertical="center"/>
    </xf>
    <xf numFmtId="0" fontId="19" fillId="0" borderId="43" xfId="0" applyFont="1" applyBorder="1" applyAlignment="1">
      <alignment horizontal="center" vertical="center"/>
    </xf>
    <xf numFmtId="0" fontId="19" fillId="0" borderId="6" xfId="0" applyFont="1" applyBorder="1" applyAlignment="1">
      <alignment horizontal="center" vertical="center"/>
    </xf>
    <xf numFmtId="0" fontId="18" fillId="0" borderId="43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6" xfId="0" applyFont="1" applyBorder="1" applyAlignment="1">
      <alignment vertical="center"/>
    </xf>
    <xf numFmtId="0" fontId="1" fillId="0" borderId="0" xfId="0" applyFont="1"/>
    <xf numFmtId="0" fontId="18" fillId="0" borderId="48" xfId="0" applyFont="1" applyBorder="1" applyAlignment="1">
      <alignment horizontal="center" vertical="center"/>
    </xf>
    <xf numFmtId="0" fontId="9" fillId="0" borderId="0" xfId="0" applyFont="1"/>
    <xf numFmtId="1" fontId="0" fillId="0" borderId="1" xfId="0" applyNumberFormat="1" applyBorder="1" applyAlignment="1">
      <alignment horizontal="center"/>
    </xf>
    <xf numFmtId="0" fontId="9" fillId="0" borderId="13" xfId="0" applyFont="1" applyBorder="1"/>
    <xf numFmtId="0" fontId="9" fillId="0" borderId="24" xfId="0" applyFont="1" applyBorder="1"/>
    <xf numFmtId="0" fontId="21" fillId="0" borderId="0" xfId="0" applyFont="1"/>
    <xf numFmtId="0" fontId="23" fillId="0" borderId="24" xfId="0" applyFont="1" applyBorder="1"/>
    <xf numFmtId="0" fontId="0" fillId="0" borderId="24" xfId="0" applyBorder="1" applyAlignment="1">
      <alignment horizontal="center"/>
    </xf>
    <xf numFmtId="0" fontId="7" fillId="0" borderId="0" xfId="0" applyFont="1" applyAlignment="1">
      <alignment vertical="top"/>
    </xf>
    <xf numFmtId="0" fontId="24" fillId="17" borderId="1" xfId="0" applyFont="1" applyFill="1" applyBorder="1" applyAlignment="1" applyProtection="1">
      <alignment vertical="center" wrapText="1"/>
      <protection locked="0"/>
    </xf>
    <xf numFmtId="0" fontId="24" fillId="0" borderId="1" xfId="0" applyFont="1" applyBorder="1" applyAlignment="1" applyProtection="1">
      <alignment vertical="center" wrapText="1"/>
      <protection locked="0"/>
    </xf>
    <xf numFmtId="0" fontId="25" fillId="18" borderId="1" xfId="0" applyFont="1" applyFill="1" applyBorder="1" applyAlignment="1" applyProtection="1">
      <alignment vertical="center" wrapText="1"/>
      <protection locked="0"/>
    </xf>
    <xf numFmtId="0" fontId="25" fillId="0" borderId="1" xfId="0" applyFont="1" applyBorder="1" applyAlignment="1" applyProtection="1">
      <alignment vertical="center" wrapText="1"/>
      <protection locked="0"/>
    </xf>
    <xf numFmtId="0" fontId="26" fillId="18" borderId="1" xfId="0" applyFont="1" applyFill="1" applyBorder="1" applyAlignment="1" applyProtection="1">
      <alignment vertical="center" wrapText="1"/>
      <protection locked="0"/>
    </xf>
    <xf numFmtId="0" fontId="27" fillId="18" borderId="1" xfId="0" applyFont="1" applyFill="1" applyBorder="1" applyAlignment="1" applyProtection="1">
      <alignment vertical="center" wrapText="1"/>
      <protection locked="0"/>
    </xf>
    <xf numFmtId="0" fontId="0" fillId="0" borderId="42" xfId="0" applyBorder="1" applyAlignment="1" applyProtection="1">
      <alignment horizontal="center"/>
      <protection locked="0"/>
    </xf>
    <xf numFmtId="0" fontId="0" fillId="0" borderId="28" xfId="0" applyBorder="1" applyAlignment="1" applyProtection="1">
      <alignment horizontal="center"/>
      <protection locked="0"/>
    </xf>
    <xf numFmtId="0" fontId="0" fillId="0" borderId="43" xfId="0" applyBorder="1" applyAlignment="1" applyProtection="1">
      <alignment horizontal="center"/>
      <protection locked="0"/>
    </xf>
    <xf numFmtId="0" fontId="2" fillId="15" borderId="7" xfId="0" applyFont="1" applyFill="1" applyBorder="1" applyAlignment="1" applyProtection="1">
      <alignment horizontal="center"/>
      <protection locked="0"/>
    </xf>
    <xf numFmtId="0" fontId="2" fillId="15" borderId="8" xfId="0" applyFont="1" applyFill="1" applyBorder="1" applyAlignment="1" applyProtection="1">
      <alignment horizontal="center"/>
      <protection locked="0"/>
    </xf>
    <xf numFmtId="0" fontId="2" fillId="15" borderId="9" xfId="0" applyFont="1" applyFill="1" applyBorder="1" applyAlignment="1" applyProtection="1">
      <alignment horizontal="center"/>
      <protection locked="0"/>
    </xf>
    <xf numFmtId="0" fontId="28" fillId="0" borderId="49" xfId="0" applyFont="1" applyBorder="1" applyAlignment="1">
      <alignment horizontal="center"/>
    </xf>
    <xf numFmtId="0" fontId="28" fillId="0" borderId="50" xfId="0" applyFont="1" applyBorder="1" applyAlignment="1">
      <alignment horizontal="center"/>
    </xf>
    <xf numFmtId="0" fontId="28" fillId="0" borderId="51" xfId="0" applyFont="1" applyBorder="1" applyAlignment="1">
      <alignment horizontal="center"/>
    </xf>
    <xf numFmtId="167" fontId="29" fillId="19" borderId="49" xfId="0" applyNumberFormat="1" applyFont="1" applyFill="1" applyBorder="1" applyAlignment="1">
      <alignment horizontal="center"/>
    </xf>
    <xf numFmtId="167" fontId="29" fillId="20" borderId="50" xfId="0" applyNumberFormat="1" applyFont="1" applyFill="1" applyBorder="1" applyAlignment="1">
      <alignment horizontal="center"/>
    </xf>
    <xf numFmtId="167" fontId="29" fillId="21" borderId="50" xfId="0" applyNumberFormat="1" applyFont="1" applyFill="1" applyBorder="1" applyAlignment="1">
      <alignment horizontal="center"/>
    </xf>
    <xf numFmtId="167" fontId="29" fillId="22" borderId="50" xfId="0" applyNumberFormat="1" applyFont="1" applyFill="1" applyBorder="1" applyAlignment="1">
      <alignment horizontal="center"/>
    </xf>
    <xf numFmtId="167" fontId="29" fillId="23" borderId="51" xfId="0" applyNumberFormat="1" applyFont="1" applyFill="1" applyBorder="1" applyAlignment="1">
      <alignment horizontal="center"/>
    </xf>
    <xf numFmtId="0" fontId="31" fillId="0" borderId="49" xfId="1" applyFont="1" applyBorder="1" applyAlignment="1" applyProtection="1">
      <alignment horizontal="center"/>
      <protection locked="0"/>
    </xf>
    <xf numFmtId="0" fontId="31" fillId="0" borderId="50" xfId="1" applyFont="1" applyBorder="1" applyAlignment="1" applyProtection="1">
      <alignment horizontal="center"/>
      <protection locked="0"/>
    </xf>
    <xf numFmtId="0" fontId="31" fillId="0" borderId="51" xfId="1" applyFont="1" applyBorder="1" applyAlignment="1" applyProtection="1">
      <alignment horizontal="center"/>
      <protection locked="0"/>
    </xf>
    <xf numFmtId="0" fontId="31" fillId="0" borderId="52" xfId="1" applyFont="1" applyBorder="1" applyAlignment="1" applyProtection="1">
      <alignment horizontal="center"/>
      <protection locked="0"/>
    </xf>
    <xf numFmtId="164" fontId="0" fillId="0" borderId="1" xfId="0" applyNumberFormat="1" applyBorder="1" applyAlignment="1">
      <alignment horizontal="center" vertical="center"/>
    </xf>
    <xf numFmtId="0" fontId="32" fillId="0" borderId="24" xfId="0" applyFont="1" applyBorder="1" applyAlignment="1">
      <alignment horizontal="center"/>
    </xf>
    <xf numFmtId="0" fontId="0" fillId="12" borderId="1" xfId="0" applyFill="1" applyBorder="1" applyAlignment="1" applyProtection="1">
      <alignment horizontal="center"/>
      <protection locked="0"/>
    </xf>
    <xf numFmtId="0" fontId="0" fillId="12" borderId="1" xfId="0" applyFill="1" applyBorder="1" applyAlignment="1">
      <alignment horizontal="center"/>
    </xf>
    <xf numFmtId="0" fontId="9" fillId="12" borderId="2" xfId="0" applyFont="1" applyFill="1" applyBorder="1" applyAlignment="1" applyProtection="1">
      <alignment horizontal="center" vertical="center" wrapText="1"/>
      <protection locked="0"/>
    </xf>
    <xf numFmtId="0" fontId="9" fillId="12" borderId="4" xfId="0" applyFont="1" applyFill="1" applyBorder="1" applyAlignment="1" applyProtection="1">
      <alignment horizontal="center" vertical="center" wrapText="1"/>
      <protection locked="0"/>
    </xf>
    <xf numFmtId="0" fontId="9" fillId="12" borderId="5" xfId="0" applyFont="1" applyFill="1" applyBorder="1" applyAlignment="1" applyProtection="1">
      <alignment horizontal="center" vertical="center" wrapText="1"/>
      <protection locked="0"/>
    </xf>
    <xf numFmtId="0" fontId="9" fillId="12" borderId="6" xfId="0" applyFont="1" applyFill="1" applyBorder="1" applyAlignment="1" applyProtection="1">
      <alignment horizontal="center" vertical="center" wrapText="1"/>
      <protection locked="0"/>
    </xf>
    <xf numFmtId="0" fontId="2" fillId="5" borderId="22" xfId="0" applyFont="1" applyFill="1" applyBorder="1" applyAlignment="1" applyProtection="1">
      <alignment horizontal="center" vertical="center" textRotation="90" wrapText="1"/>
      <protection locked="0"/>
    </xf>
    <xf numFmtId="0" fontId="2" fillId="5" borderId="15" xfId="0" applyFont="1" applyFill="1" applyBorder="1" applyAlignment="1" applyProtection="1">
      <alignment horizontal="center" vertical="center" textRotation="90" wrapText="1"/>
      <protection locked="0"/>
    </xf>
    <xf numFmtId="0" fontId="2" fillId="5" borderId="41" xfId="0" applyFont="1" applyFill="1" applyBorder="1" applyAlignment="1" applyProtection="1">
      <alignment horizontal="center" vertical="center" textRotation="90" wrapText="1"/>
      <protection locked="0"/>
    </xf>
    <xf numFmtId="0" fontId="2" fillId="0" borderId="38" xfId="0" applyFont="1" applyBorder="1" applyAlignment="1" applyProtection="1">
      <alignment horizontal="center" vertical="center" textRotation="90" wrapText="1"/>
      <protection locked="0"/>
    </xf>
    <xf numFmtId="0" fontId="2" fillId="0" borderId="39" xfId="0" applyFont="1" applyBorder="1" applyAlignment="1" applyProtection="1">
      <alignment horizontal="center" vertical="center" textRotation="90" wrapText="1"/>
      <protection locked="0"/>
    </xf>
    <xf numFmtId="0" fontId="2" fillId="0" borderId="40" xfId="0" applyFont="1" applyBorder="1" applyAlignment="1" applyProtection="1">
      <alignment horizontal="center" vertical="center" textRotation="90" wrapText="1"/>
      <protection locked="0"/>
    </xf>
    <xf numFmtId="0" fontId="9" fillId="12" borderId="2" xfId="0" applyFont="1" applyFill="1" applyBorder="1" applyAlignment="1" applyProtection="1">
      <alignment horizontal="center" vertical="center"/>
      <protection locked="0"/>
    </xf>
    <xf numFmtId="0" fontId="9" fillId="12" borderId="3" xfId="0" applyFont="1" applyFill="1" applyBorder="1" applyAlignment="1" applyProtection="1">
      <alignment horizontal="center" vertical="center"/>
      <protection locked="0"/>
    </xf>
    <xf numFmtId="0" fontId="9" fillId="12" borderId="4" xfId="0" applyFont="1" applyFill="1" applyBorder="1" applyAlignment="1" applyProtection="1">
      <alignment horizontal="center" vertical="center"/>
      <protection locked="0"/>
    </xf>
    <xf numFmtId="0" fontId="9" fillId="12" borderId="5" xfId="0" applyFont="1" applyFill="1" applyBorder="1" applyAlignment="1" applyProtection="1">
      <alignment horizontal="center" vertical="center"/>
      <protection locked="0"/>
    </xf>
    <xf numFmtId="0" fontId="9" fillId="12" borderId="1" xfId="0" applyFont="1" applyFill="1" applyBorder="1" applyAlignment="1" applyProtection="1">
      <alignment horizontal="center" vertical="center"/>
      <protection locked="0"/>
    </xf>
    <xf numFmtId="0" fontId="9" fillId="12" borderId="6" xfId="0" applyFont="1" applyFill="1" applyBorder="1" applyAlignment="1" applyProtection="1">
      <alignment horizontal="center" vertical="center"/>
      <protection locked="0"/>
    </xf>
    <xf numFmtId="0" fontId="5" fillId="12" borderId="2" xfId="0" applyFont="1" applyFill="1" applyBorder="1" applyAlignment="1" applyProtection="1">
      <alignment horizontal="center" vertical="center"/>
      <protection locked="0"/>
    </xf>
    <xf numFmtId="0" fontId="5" fillId="12" borderId="3" xfId="0" applyFont="1" applyFill="1" applyBorder="1" applyAlignment="1" applyProtection="1">
      <alignment horizontal="center" vertical="center"/>
      <protection locked="0"/>
    </xf>
    <xf numFmtId="0" fontId="5" fillId="12" borderId="4" xfId="0" applyFont="1" applyFill="1" applyBorder="1" applyAlignment="1" applyProtection="1">
      <alignment horizontal="center" vertical="center"/>
      <protection locked="0"/>
    </xf>
    <xf numFmtId="0" fontId="5" fillId="12" borderId="5" xfId="0" applyFont="1" applyFill="1" applyBorder="1" applyAlignment="1" applyProtection="1">
      <alignment horizontal="center" vertical="center"/>
      <protection locked="0"/>
    </xf>
    <xf numFmtId="0" fontId="5" fillId="12" borderId="1" xfId="0" applyFont="1" applyFill="1" applyBorder="1" applyAlignment="1" applyProtection="1">
      <alignment horizontal="center" vertical="center"/>
      <protection locked="0"/>
    </xf>
    <xf numFmtId="0" fontId="5" fillId="12" borderId="6" xfId="0" applyFont="1" applyFill="1" applyBorder="1" applyAlignment="1" applyProtection="1">
      <alignment horizontal="center" vertical="center"/>
      <protection locked="0"/>
    </xf>
    <xf numFmtId="0" fontId="9" fillId="12" borderId="17" xfId="0" applyFont="1" applyFill="1" applyBorder="1" applyAlignment="1" applyProtection="1">
      <alignment horizontal="center" vertical="center" wrapText="1"/>
      <protection locked="0"/>
    </xf>
    <xf numFmtId="0" fontId="9" fillId="12" borderId="23" xfId="0" applyFont="1" applyFill="1" applyBorder="1" applyAlignment="1" applyProtection="1">
      <alignment horizontal="center" vertical="center" wrapText="1"/>
      <protection locked="0"/>
    </xf>
    <xf numFmtId="0" fontId="2" fillId="6" borderId="2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0" borderId="4" xfId="0" applyFont="1" applyBorder="1" applyAlignment="1" applyProtection="1">
      <alignment horizontal="center" vertical="center"/>
      <protection locked="0"/>
    </xf>
    <xf numFmtId="0" fontId="2" fillId="0" borderId="6" xfId="0" applyFont="1" applyBorder="1" applyAlignment="1" applyProtection="1">
      <alignment horizontal="center" vertical="center"/>
      <protection locked="0"/>
    </xf>
    <xf numFmtId="0" fontId="2" fillId="6" borderId="6" xfId="0" applyFont="1" applyFill="1" applyBorder="1" applyAlignment="1">
      <alignment horizontal="center" vertical="center"/>
    </xf>
    <xf numFmtId="49" fontId="9" fillId="6" borderId="18" xfId="0" applyNumberFormat="1" applyFont="1" applyFill="1" applyBorder="1" applyAlignment="1">
      <alignment horizontal="center" vertical="center" wrapText="1"/>
    </xf>
    <xf numFmtId="49" fontId="9" fillId="6" borderId="28" xfId="0" applyNumberFormat="1" applyFont="1" applyFill="1" applyBorder="1" applyAlignment="1">
      <alignment horizontal="center" vertical="center" wrapText="1"/>
    </xf>
    <xf numFmtId="49" fontId="9" fillId="6" borderId="23" xfId="0" applyNumberFormat="1" applyFont="1" applyFill="1" applyBorder="1" applyAlignment="1">
      <alignment horizontal="center" vertical="center" wrapText="1"/>
    </xf>
    <xf numFmtId="49" fontId="9" fillId="6" borderId="43" xfId="0" applyNumberFormat="1" applyFont="1" applyFill="1" applyBorder="1" applyAlignment="1">
      <alignment horizontal="center" vertical="center" wrapText="1"/>
    </xf>
    <xf numFmtId="49" fontId="9" fillId="6" borderId="17" xfId="0" applyNumberFormat="1" applyFont="1" applyFill="1" applyBorder="1" applyAlignment="1">
      <alignment horizontal="center" vertical="center" wrapText="1"/>
    </xf>
    <xf numFmtId="49" fontId="9" fillId="6" borderId="42" xfId="0" applyNumberFormat="1" applyFont="1" applyFill="1" applyBorder="1" applyAlignment="1">
      <alignment horizontal="center" vertical="center" wrapText="1"/>
    </xf>
    <xf numFmtId="49" fontId="9" fillId="11" borderId="18" xfId="0" applyNumberFormat="1" applyFont="1" applyFill="1" applyBorder="1" applyAlignment="1" applyProtection="1">
      <alignment horizontal="center" vertical="center" wrapText="1"/>
      <protection locked="0"/>
    </xf>
    <xf numFmtId="49" fontId="9" fillId="11" borderId="28" xfId="0" applyNumberFormat="1" applyFont="1" applyFill="1" applyBorder="1" applyAlignment="1" applyProtection="1">
      <alignment horizontal="center" vertical="center" wrapText="1"/>
      <protection locked="0"/>
    </xf>
    <xf numFmtId="49" fontId="9" fillId="6" borderId="27" xfId="0" applyNumberFormat="1" applyFont="1" applyFill="1" applyBorder="1" applyAlignment="1">
      <alignment horizontal="center" vertical="center" wrapText="1"/>
    </xf>
    <xf numFmtId="49" fontId="9" fillId="6" borderId="24" xfId="0" applyNumberFormat="1" applyFont="1" applyFill="1" applyBorder="1" applyAlignment="1">
      <alignment horizontal="center" vertical="center" wrapText="1"/>
    </xf>
    <xf numFmtId="0" fontId="8" fillId="9" borderId="19" xfId="0" applyFont="1" applyFill="1" applyBorder="1" applyAlignment="1" applyProtection="1">
      <alignment horizontal="center"/>
      <protection locked="0"/>
    </xf>
    <xf numFmtId="0" fontId="8" fillId="9" borderId="20" xfId="0" applyFont="1" applyFill="1" applyBorder="1" applyAlignment="1" applyProtection="1">
      <alignment horizontal="center"/>
      <protection locked="0"/>
    </xf>
    <xf numFmtId="0" fontId="8" fillId="9" borderId="21" xfId="0" applyFont="1" applyFill="1" applyBorder="1" applyAlignment="1" applyProtection="1">
      <alignment horizontal="center"/>
      <protection locked="0"/>
    </xf>
    <xf numFmtId="0" fontId="2" fillId="2" borderId="2" xfId="0" applyFont="1" applyFill="1" applyBorder="1" applyAlignment="1" applyProtection="1">
      <alignment horizontal="center" vertical="center"/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vertical="center"/>
      <protection locked="0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2" fillId="2" borderId="9" xfId="0" applyFont="1" applyFill="1" applyBorder="1" applyAlignment="1" applyProtection="1">
      <alignment horizontal="center" vertical="center"/>
      <protection locked="0"/>
    </xf>
    <xf numFmtId="0" fontId="2" fillId="3" borderId="2" xfId="0" applyFont="1" applyFill="1" applyBorder="1" applyAlignment="1" applyProtection="1">
      <alignment horizontal="center"/>
      <protection locked="0"/>
    </xf>
    <xf numFmtId="0" fontId="2" fillId="3" borderId="3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7" borderId="2" xfId="0" applyFont="1" applyFill="1" applyBorder="1" applyAlignment="1" applyProtection="1">
      <alignment horizontal="center"/>
      <protection locked="0"/>
    </xf>
    <xf numFmtId="0" fontId="2" fillId="7" borderId="3" xfId="0" applyFont="1" applyFill="1" applyBorder="1" applyAlignment="1" applyProtection="1">
      <alignment horizontal="center"/>
      <protection locked="0"/>
    </xf>
    <xf numFmtId="0" fontId="2" fillId="7" borderId="10" xfId="0" applyFont="1" applyFill="1" applyBorder="1" applyAlignment="1" applyProtection="1">
      <alignment horizontal="center"/>
      <protection locked="0"/>
    </xf>
    <xf numFmtId="0" fontId="2" fillId="2" borderId="53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0" fontId="2" fillId="4" borderId="38" xfId="0" applyFont="1" applyFill="1" applyBorder="1" applyAlignment="1" applyProtection="1">
      <alignment horizontal="center" vertical="center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15" borderId="2" xfId="0" applyFont="1" applyFill="1" applyBorder="1" applyAlignment="1" applyProtection="1">
      <alignment horizontal="center"/>
      <protection locked="0"/>
    </xf>
    <xf numFmtId="0" fontId="2" fillId="15" borderId="3" xfId="0" applyFont="1" applyFill="1" applyBorder="1" applyAlignment="1" applyProtection="1">
      <alignment horizontal="center"/>
      <protection locked="0"/>
    </xf>
    <xf numFmtId="0" fontId="2" fillId="15" borderId="4" xfId="0" applyFont="1" applyFill="1" applyBorder="1" applyAlignment="1" applyProtection="1">
      <alignment horizontal="center"/>
      <protection locked="0"/>
    </xf>
    <xf numFmtId="0" fontId="2" fillId="4" borderId="34" xfId="0" applyFont="1" applyFill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4" borderId="10" xfId="0" applyFont="1" applyFill="1" applyBorder="1" applyAlignment="1" applyProtection="1">
      <alignment horizontal="center"/>
      <protection locked="0"/>
    </xf>
    <xf numFmtId="0" fontId="2" fillId="3" borderId="38" xfId="0" applyFont="1" applyFill="1" applyBorder="1" applyAlignment="1" applyProtection="1">
      <alignment horizontal="center" vertical="center"/>
      <protection locked="0"/>
    </xf>
    <xf numFmtId="0" fontId="2" fillId="3" borderId="40" xfId="0" applyFont="1" applyFill="1" applyBorder="1" applyAlignment="1" applyProtection="1">
      <alignment horizontal="center" vertical="center"/>
      <protection locked="0"/>
    </xf>
    <xf numFmtId="0" fontId="2" fillId="7" borderId="38" xfId="0" applyFont="1" applyFill="1" applyBorder="1" applyAlignment="1" applyProtection="1">
      <alignment horizontal="center" vertical="center"/>
      <protection locked="0"/>
    </xf>
    <xf numFmtId="0" fontId="2" fillId="7" borderId="40" xfId="0" applyFont="1" applyFill="1" applyBorder="1" applyAlignment="1" applyProtection="1">
      <alignment horizontal="center" vertical="center"/>
      <protection locked="0"/>
    </xf>
    <xf numFmtId="0" fontId="2" fillId="15" borderId="44" xfId="0" applyFont="1" applyFill="1" applyBorder="1" applyAlignment="1" applyProtection="1">
      <alignment horizontal="center" vertical="center"/>
      <protection locked="0"/>
    </xf>
    <xf numFmtId="0" fontId="2" fillId="15" borderId="45" xfId="0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left" vertical="center"/>
    </xf>
    <xf numFmtId="0" fontId="0" fillId="6" borderId="1" xfId="0" applyFill="1" applyBorder="1" applyAlignment="1">
      <alignment horizontal="center"/>
    </xf>
    <xf numFmtId="0" fontId="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0" fillId="6" borderId="26" xfId="0" applyFill="1" applyBorder="1" applyAlignment="1">
      <alignment horizontal="center"/>
    </xf>
    <xf numFmtId="166" fontId="2" fillId="10" borderId="18" xfId="0" applyNumberFormat="1" applyFont="1" applyFill="1" applyBorder="1" applyAlignment="1">
      <alignment horizontal="center" vertical="center"/>
    </xf>
    <xf numFmtId="166" fontId="2" fillId="10" borderId="28" xfId="0" applyNumberFormat="1" applyFont="1" applyFill="1" applyBorder="1" applyAlignment="1">
      <alignment horizontal="center" vertical="center"/>
    </xf>
    <xf numFmtId="1" fontId="2" fillId="10" borderId="18" xfId="0" applyNumberFormat="1" applyFont="1" applyFill="1" applyBorder="1" applyAlignment="1">
      <alignment horizontal="center" vertical="center"/>
    </xf>
    <xf numFmtId="1" fontId="2" fillId="10" borderId="28" xfId="0" applyNumberFormat="1" applyFont="1" applyFill="1" applyBorder="1" applyAlignment="1">
      <alignment horizontal="center" vertical="center"/>
    </xf>
    <xf numFmtId="0" fontId="2" fillId="10" borderId="18" xfId="0" applyFont="1" applyFill="1" applyBorder="1" applyAlignment="1">
      <alignment horizontal="center" vertical="center"/>
    </xf>
    <xf numFmtId="0" fontId="2" fillId="10" borderId="28" xfId="0" applyFont="1" applyFill="1" applyBorder="1" applyAlignment="1">
      <alignment horizontal="center" vertical="center"/>
    </xf>
    <xf numFmtId="0" fontId="0" fillId="10" borderId="18" xfId="0" applyFill="1" applyBorder="1" applyAlignment="1">
      <alignment horizontal="center" vertical="center"/>
    </xf>
    <xf numFmtId="0" fontId="0" fillId="10" borderId="28" xfId="0" applyFill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1" fontId="0" fillId="10" borderId="18" xfId="0" applyNumberFormat="1" applyFill="1" applyBorder="1" applyAlignment="1">
      <alignment horizontal="center" vertical="center"/>
    </xf>
    <xf numFmtId="1" fontId="0" fillId="10" borderId="28" xfId="0" applyNumberFormat="1" applyFill="1" applyBorder="1" applyAlignment="1">
      <alignment horizontal="center" vertical="center"/>
    </xf>
    <xf numFmtId="1" fontId="0" fillId="0" borderId="18" xfId="0" applyNumberFormat="1" applyBorder="1" applyAlignment="1">
      <alignment horizontal="center" vertical="center"/>
    </xf>
    <xf numFmtId="1" fontId="0" fillId="0" borderId="28" xfId="0" applyNumberFormat="1" applyBorder="1" applyAlignment="1">
      <alignment horizontal="center" vertical="center"/>
    </xf>
    <xf numFmtId="0" fontId="9" fillId="10" borderId="18" xfId="0" applyFont="1" applyFill="1" applyBorder="1" applyAlignment="1">
      <alignment horizontal="left" vertical="center" wrapText="1"/>
    </xf>
    <xf numFmtId="0" fontId="9" fillId="10" borderId="28" xfId="0" applyFont="1" applyFill="1" applyBorder="1" applyAlignment="1">
      <alignment horizontal="left" vertical="center" wrapText="1"/>
    </xf>
    <xf numFmtId="0" fontId="9" fillId="10" borderId="1" xfId="0" applyFont="1" applyFill="1" applyBorder="1" applyAlignment="1">
      <alignment horizontal="left" vertical="center" wrapText="1"/>
    </xf>
    <xf numFmtId="0" fontId="2" fillId="10" borderId="18" xfId="0" applyFont="1" applyFill="1" applyBorder="1" applyAlignment="1">
      <alignment horizontal="center" vertical="center" textRotation="90"/>
    </xf>
    <xf numFmtId="0" fontId="2" fillId="10" borderId="32" xfId="0" applyFont="1" applyFill="1" applyBorder="1" applyAlignment="1">
      <alignment horizontal="center" vertical="center" textRotation="90"/>
    </xf>
    <xf numFmtId="0" fontId="2" fillId="10" borderId="28" xfId="0" applyFont="1" applyFill="1" applyBorder="1" applyAlignment="1">
      <alignment horizontal="center" vertical="center" textRotation="90"/>
    </xf>
    <xf numFmtId="0" fontId="9" fillId="10" borderId="12" xfId="0" applyFont="1" applyFill="1" applyBorder="1" applyAlignment="1">
      <alignment horizontal="center" vertical="center"/>
    </xf>
    <xf numFmtId="0" fontId="9" fillId="10" borderId="25" xfId="0" applyFont="1" applyFill="1" applyBorder="1" applyAlignment="1">
      <alignment horizontal="center" vertical="center"/>
    </xf>
    <xf numFmtId="0" fontId="9" fillId="10" borderId="26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 wrapText="1"/>
    </xf>
    <xf numFmtId="0" fontId="9" fillId="10" borderId="29" xfId="0" applyFont="1" applyFill="1" applyBorder="1" applyAlignment="1">
      <alignment horizontal="center" vertical="center" wrapText="1"/>
    </xf>
    <xf numFmtId="0" fontId="9" fillId="10" borderId="30" xfId="0" applyFont="1" applyFill="1" applyBorder="1" applyAlignment="1">
      <alignment horizontal="center" vertical="center" wrapText="1"/>
    </xf>
    <xf numFmtId="0" fontId="9" fillId="10" borderId="24" xfId="0" applyFont="1" applyFill="1" applyBorder="1" applyAlignment="1">
      <alignment horizontal="center" vertical="center" wrapText="1"/>
    </xf>
    <xf numFmtId="0" fontId="9" fillId="10" borderId="13" xfId="0" applyFont="1" applyFill="1" applyBorder="1" applyAlignment="1">
      <alignment horizontal="center" vertical="center" wrapText="1"/>
    </xf>
    <xf numFmtId="0" fontId="9" fillId="10" borderId="31" xfId="0" applyFont="1" applyFill="1" applyBorder="1" applyAlignment="1">
      <alignment horizontal="center" vertical="center" wrapText="1"/>
    </xf>
    <xf numFmtId="0" fontId="2" fillId="0" borderId="0" xfId="0" applyFont="1" applyAlignment="1" applyProtection="1">
      <alignment horizontal="center" vertical="center"/>
      <protection locked="0"/>
    </xf>
    <xf numFmtId="0" fontId="7" fillId="0" borderId="0" xfId="0" applyFont="1" applyAlignment="1" applyProtection="1">
      <alignment horizontal="center" vertical="center"/>
      <protection locked="0"/>
    </xf>
    <xf numFmtId="0" fontId="13" fillId="0" borderId="0" xfId="0" applyFont="1" applyAlignment="1" applyProtection="1">
      <alignment horizontal="center" vertical="center"/>
      <protection locked="0"/>
    </xf>
    <xf numFmtId="0" fontId="2" fillId="10" borderId="1" xfId="0" applyFont="1" applyFill="1" applyBorder="1" applyAlignment="1">
      <alignment horizontal="center" vertical="center" textRotation="90" wrapText="1"/>
    </xf>
    <xf numFmtId="49" fontId="9" fillId="10" borderId="1" xfId="0" applyNumberFormat="1" applyFont="1" applyFill="1" applyBorder="1" applyAlignment="1">
      <alignment horizontal="center" vertical="center" textRotation="90" wrapText="1"/>
    </xf>
    <xf numFmtId="0" fontId="12" fillId="6" borderId="1" xfId="0" applyFont="1" applyFill="1" applyBorder="1" applyAlignment="1">
      <alignment horizontal="center" vertical="center"/>
    </xf>
    <xf numFmtId="0" fontId="9" fillId="10" borderId="27" xfId="0" applyFont="1" applyFill="1" applyBorder="1" applyAlignment="1">
      <alignment horizontal="center" vertical="center"/>
    </xf>
    <xf numFmtId="0" fontId="9" fillId="10" borderId="29" xfId="0" applyFont="1" applyFill="1" applyBorder="1" applyAlignment="1">
      <alignment horizontal="center" vertical="center"/>
    </xf>
    <xf numFmtId="0" fontId="9" fillId="10" borderId="30" xfId="0" applyFont="1" applyFill="1" applyBorder="1" applyAlignment="1">
      <alignment horizontal="center" vertical="center"/>
    </xf>
    <xf numFmtId="0" fontId="9" fillId="10" borderId="24" xfId="0" applyFont="1" applyFill="1" applyBorder="1" applyAlignment="1">
      <alignment horizontal="center" vertical="center"/>
    </xf>
    <xf numFmtId="0" fontId="9" fillId="10" borderId="13" xfId="0" applyFont="1" applyFill="1" applyBorder="1" applyAlignment="1">
      <alignment horizontal="center" vertical="center"/>
    </xf>
    <xf numFmtId="0" fontId="9" fillId="10" borderId="31" xfId="0" applyFont="1" applyFill="1" applyBorder="1" applyAlignment="1">
      <alignment horizontal="center" vertical="center"/>
    </xf>
    <xf numFmtId="0" fontId="0" fillId="10" borderId="1" xfId="0" applyFill="1" applyBorder="1" applyAlignment="1" applyProtection="1">
      <alignment horizontal="center"/>
      <protection locked="0"/>
    </xf>
    <xf numFmtId="0" fontId="0" fillId="10" borderId="1" xfId="0" applyFill="1" applyBorder="1" applyAlignment="1" applyProtection="1">
      <alignment horizontal="left"/>
      <protection locked="0"/>
    </xf>
    <xf numFmtId="0" fontId="14" fillId="10" borderId="1" xfId="0" applyFont="1" applyFill="1" applyBorder="1" applyAlignment="1">
      <alignment horizontal="center" vertical="center" wrapText="1"/>
    </xf>
    <xf numFmtId="0" fontId="9" fillId="10" borderId="12" xfId="0" applyFont="1" applyFill="1" applyBorder="1" applyAlignment="1">
      <alignment horizontal="center" vertical="center" wrapText="1"/>
    </xf>
    <xf numFmtId="0" fontId="9" fillId="10" borderId="25" xfId="0" applyFont="1" applyFill="1" applyBorder="1" applyAlignment="1">
      <alignment horizontal="center" vertical="center" wrapText="1"/>
    </xf>
    <xf numFmtId="0" fontId="9" fillId="10" borderId="26" xfId="0" applyFont="1" applyFill="1" applyBorder="1" applyAlignment="1">
      <alignment horizontal="center" vertical="center" wrapText="1"/>
    </xf>
    <xf numFmtId="0" fontId="5" fillId="10" borderId="12" xfId="0" applyFont="1" applyFill="1" applyBorder="1" applyAlignment="1">
      <alignment horizontal="center" vertical="center"/>
    </xf>
    <xf numFmtId="0" fontId="5" fillId="10" borderId="25" xfId="0" applyFont="1" applyFill="1" applyBorder="1" applyAlignment="1">
      <alignment horizontal="center" vertical="center"/>
    </xf>
    <xf numFmtId="0" fontId="5" fillId="10" borderId="26" xfId="0" applyFont="1" applyFill="1" applyBorder="1" applyAlignment="1">
      <alignment horizontal="center" vertical="center"/>
    </xf>
    <xf numFmtId="0" fontId="5" fillId="10" borderId="12" xfId="0" applyFont="1" applyFill="1" applyBorder="1" applyAlignment="1">
      <alignment horizontal="center" vertical="center" wrapText="1"/>
    </xf>
    <xf numFmtId="0" fontId="5" fillId="10" borderId="25" xfId="0" applyFont="1" applyFill="1" applyBorder="1" applyAlignment="1">
      <alignment horizontal="center" vertical="center" wrapText="1"/>
    </xf>
    <xf numFmtId="0" fontId="5" fillId="10" borderId="26" xfId="0" applyFont="1" applyFill="1" applyBorder="1" applyAlignment="1">
      <alignment horizontal="center" vertical="center" wrapText="1"/>
    </xf>
    <xf numFmtId="0" fontId="2" fillId="10" borderId="1" xfId="0" applyFont="1" applyFill="1" applyBorder="1" applyAlignment="1">
      <alignment horizontal="center" vertical="center" wrapText="1"/>
    </xf>
    <xf numFmtId="0" fontId="11" fillId="16" borderId="0" xfId="0" applyFont="1" applyFill="1" applyAlignment="1">
      <alignment horizontal="center"/>
    </xf>
    <xf numFmtId="0" fontId="0" fillId="0" borderId="13" xfId="0" applyBorder="1" applyAlignment="1">
      <alignment horizontal="center"/>
    </xf>
    <xf numFmtId="0" fontId="1" fillId="0" borderId="29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14" borderId="42" xfId="0" applyFill="1" applyBorder="1" applyAlignment="1">
      <alignment horizontal="center" vertical="center" wrapText="1"/>
    </xf>
    <xf numFmtId="0" fontId="0" fillId="14" borderId="28" xfId="0" applyFill="1" applyBorder="1" applyAlignment="1">
      <alignment horizontal="center" vertical="center" wrapText="1"/>
    </xf>
    <xf numFmtId="0" fontId="0" fillId="14" borderId="43" xfId="0" applyFill="1" applyBorder="1" applyAlignment="1">
      <alignment horizontal="center" vertical="center" wrapText="1"/>
    </xf>
    <xf numFmtId="0" fontId="22" fillId="14" borderId="42" xfId="0" applyFont="1" applyFill="1" applyBorder="1" applyAlignment="1">
      <alignment horizontal="center" vertical="center" wrapText="1"/>
    </xf>
    <xf numFmtId="0" fontId="22" fillId="14" borderId="28" xfId="0" applyFont="1" applyFill="1" applyBorder="1" applyAlignment="1">
      <alignment horizontal="center" vertical="center" wrapText="1"/>
    </xf>
    <xf numFmtId="0" fontId="22" fillId="14" borderId="43" xfId="0" applyFont="1" applyFill="1" applyBorder="1" applyAlignment="1">
      <alignment horizontal="center" vertical="center" wrapText="1"/>
    </xf>
    <xf numFmtId="0" fontId="22" fillId="14" borderId="2" xfId="0" applyFont="1" applyFill="1" applyBorder="1" applyAlignment="1">
      <alignment horizontal="center" vertical="center" wrapText="1"/>
    </xf>
    <xf numFmtId="0" fontId="22" fillId="14" borderId="3" xfId="0" applyFont="1" applyFill="1" applyBorder="1" applyAlignment="1">
      <alignment horizontal="center" vertical="center" wrapText="1"/>
    </xf>
    <xf numFmtId="0" fontId="22" fillId="14" borderId="4" xfId="0" applyFont="1" applyFill="1" applyBorder="1" applyAlignment="1">
      <alignment horizontal="center" vertical="center" wrapText="1"/>
    </xf>
    <xf numFmtId="0" fontId="0" fillId="14" borderId="2" xfId="0" applyFill="1" applyBorder="1" applyAlignment="1">
      <alignment horizontal="center" vertical="center" wrapText="1"/>
    </xf>
    <xf numFmtId="0" fontId="0" fillId="14" borderId="3" xfId="0" applyFill="1" applyBorder="1" applyAlignment="1">
      <alignment horizontal="center" vertical="center" wrapText="1"/>
    </xf>
    <xf numFmtId="0" fontId="0" fillId="14" borderId="4" xfId="0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0" fillId="6" borderId="1" xfId="0" applyFill="1" applyBorder="1" applyAlignment="1">
      <alignment horizontal="left"/>
    </xf>
    <xf numFmtId="0" fontId="5" fillId="0" borderId="13" xfId="0" applyFont="1" applyBorder="1" applyAlignment="1">
      <alignment horizontal="left"/>
    </xf>
    <xf numFmtId="2" fontId="0" fillId="0" borderId="1" xfId="0" applyNumberFormat="1" applyBorder="1" applyAlignment="1" applyProtection="1">
      <alignment horizontal="center"/>
      <protection locked="0"/>
    </xf>
  </cellXfs>
  <cellStyles count="2">
    <cellStyle name="Normal" xfId="0" builtinId="0"/>
    <cellStyle name="Normal 2" xfId="1" xr:uid="{2D7EC844-6F26-42B0-B6EE-C43F91CA557C}"/>
  </cellStyles>
  <dxfs count="75"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  <fill>
        <patternFill patternType="none"/>
      </fill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  <dxf>
      <font>
        <color rgb="FFC00000"/>
      </font>
    </dxf>
    <dxf>
      <font>
        <color rgb="FFFF0000"/>
      </font>
    </dxf>
    <dxf>
      <font>
        <color rgb="FFC00000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C00000"/>
      </font>
    </dxf>
  </dxfs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4.jp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6.jp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7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8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9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2.png"/><Relationship Id="rId2" Type="http://schemas.openxmlformats.org/officeDocument/2006/relationships/image" Target="../media/image11.png"/><Relationship Id="rId1" Type="http://schemas.openxmlformats.org/officeDocument/2006/relationships/image" Target="../media/image10.jpeg"/></Relationships>
</file>

<file path=xl/drawings/_rels/drawing1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5.png"/><Relationship Id="rId2" Type="http://schemas.openxmlformats.org/officeDocument/2006/relationships/image" Target="../media/image14.png"/><Relationship Id="rId1" Type="http://schemas.openxmlformats.org/officeDocument/2006/relationships/image" Target="../media/image13.png"/><Relationship Id="rId5" Type="http://schemas.openxmlformats.org/officeDocument/2006/relationships/image" Target="../media/image12.png"/><Relationship Id="rId4" Type="http://schemas.openxmlformats.org/officeDocument/2006/relationships/image" Target="../media/image2.jpeg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image" Target="../media/image18.jpeg"/><Relationship Id="rId2" Type="http://schemas.openxmlformats.org/officeDocument/2006/relationships/image" Target="../media/image17.jpeg"/><Relationship Id="rId1" Type="http://schemas.openxmlformats.org/officeDocument/2006/relationships/image" Target="../media/image16.jpeg"/><Relationship Id="rId5" Type="http://schemas.openxmlformats.org/officeDocument/2006/relationships/image" Target="../media/image19.png"/><Relationship Id="rId4" Type="http://schemas.openxmlformats.org/officeDocument/2006/relationships/image" Target="../media/image2.jpe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jpeg"/><Relationship Id="rId2" Type="http://schemas.openxmlformats.org/officeDocument/2006/relationships/image" Target="../media/image11.png"/><Relationship Id="rId1" Type="http://schemas.openxmlformats.org/officeDocument/2006/relationships/image" Target="../media/image2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121920</xdr:colOff>
      <xdr:row>2</xdr:row>
      <xdr:rowOff>112395</xdr:rowOff>
    </xdr:from>
    <xdr:to>
      <xdr:col>34</xdr:col>
      <xdr:colOff>236221</xdr:colOff>
      <xdr:row>6</xdr:row>
      <xdr:rowOff>297077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047797B1-9F7D-42DD-A060-7B0E3CFDEA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111" t="6013" r="42778" b="64417"/>
        <a:stretch/>
      </xdr:blipFill>
      <xdr:spPr>
        <a:xfrm>
          <a:off x="10904220" y="478155"/>
          <a:ext cx="2034540" cy="1038122"/>
        </a:xfrm>
        <a:prstGeom prst="rect">
          <a:avLst/>
        </a:prstGeom>
      </xdr:spPr>
    </xdr:pic>
    <xdr:clientData/>
  </xdr:twoCellAnchor>
  <xdr:twoCellAnchor editAs="oneCell">
    <xdr:from>
      <xdr:col>0</xdr:col>
      <xdr:colOff>137160</xdr:colOff>
      <xdr:row>1</xdr:row>
      <xdr:rowOff>53340</xdr:rowOff>
    </xdr:from>
    <xdr:to>
      <xdr:col>3</xdr:col>
      <xdr:colOff>369342</xdr:colOff>
      <xdr:row>6</xdr:row>
      <xdr:rowOff>289560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6C008D0-E2A6-44C8-B90D-EFE408FA8E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16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205740</xdr:colOff>
      <xdr:row>2</xdr:row>
      <xdr:rowOff>106680</xdr:rowOff>
    </xdr:from>
    <xdr:to>
      <xdr:col>35</xdr:col>
      <xdr:colOff>198120</xdr:colOff>
      <xdr:row>6</xdr:row>
      <xdr:rowOff>228028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60B613E-4FBA-459B-8FFC-9A4220F731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47960" y="472440"/>
          <a:ext cx="2872740" cy="974788"/>
        </a:xfrm>
        <a:prstGeom prst="rect">
          <a:avLst/>
        </a:prstGeom>
      </xdr:spPr>
    </xdr:pic>
    <xdr:clientData/>
  </xdr:twoCellAnchor>
  <xdr:twoCellAnchor editAs="oneCell">
    <xdr:from>
      <xdr:col>0</xdr:col>
      <xdr:colOff>106680</xdr:colOff>
      <xdr:row>1</xdr:row>
      <xdr:rowOff>68580</xdr:rowOff>
    </xdr:from>
    <xdr:to>
      <xdr:col>3</xdr:col>
      <xdr:colOff>467016</xdr:colOff>
      <xdr:row>6</xdr:row>
      <xdr:rowOff>304800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ADA4E9D-5A52-4200-9BF1-25436205A9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680" y="251460"/>
          <a:ext cx="2783496" cy="127254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26</xdr:col>
      <xdr:colOff>198120</xdr:colOff>
      <xdr:row>3</xdr:row>
      <xdr:rowOff>60960</xdr:rowOff>
    </xdr:from>
    <xdr:to>
      <xdr:col>36</xdr:col>
      <xdr:colOff>2858</xdr:colOff>
      <xdr:row>6</xdr:row>
      <xdr:rowOff>211245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157BFB74-7F09-401D-9AF5-312CB19136E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197" t="26581" r="10643" b="27442"/>
        <a:stretch/>
      </xdr:blipFill>
      <xdr:spPr>
        <a:xfrm>
          <a:off x="10340340" y="609600"/>
          <a:ext cx="3005138" cy="820845"/>
        </a:xfrm>
        <a:prstGeom prst="rect">
          <a:avLst/>
        </a:prstGeom>
      </xdr:spPr>
    </xdr:pic>
    <xdr:clientData/>
  </xdr:twoCellAnchor>
  <xdr:twoCellAnchor editAs="oneCell">
    <xdr:from>
      <xdr:col>0</xdr:col>
      <xdr:colOff>53340</xdr:colOff>
      <xdr:row>1</xdr:row>
      <xdr:rowOff>30480</xdr:rowOff>
    </xdr:from>
    <xdr:to>
      <xdr:col>3</xdr:col>
      <xdr:colOff>289851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1E7144-DC7F-49FA-BC36-B64FCAF07E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3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25</xdr:col>
      <xdr:colOff>312420</xdr:colOff>
      <xdr:row>1</xdr:row>
      <xdr:rowOff>121920</xdr:rowOff>
    </xdr:from>
    <xdr:to>
      <xdr:col>35</xdr:col>
      <xdr:colOff>142875</xdr:colOff>
      <xdr:row>6</xdr:row>
      <xdr:rowOff>301224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631C1CB7-E0E8-4004-ADF2-AFD68B98AF3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336" r="32580" b="16203"/>
        <a:stretch/>
      </xdr:blipFill>
      <xdr:spPr>
        <a:xfrm>
          <a:off x="10134600" y="304800"/>
          <a:ext cx="3030855" cy="1215624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</xdr:colOff>
      <xdr:row>1</xdr:row>
      <xdr:rowOff>38100</xdr:rowOff>
    </xdr:from>
    <xdr:to>
      <xdr:col>3</xdr:col>
      <xdr:colOff>419391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F8E68C0-2938-4BE8-80DD-22DC4FAF3D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83820</xdr:colOff>
      <xdr:row>2</xdr:row>
      <xdr:rowOff>0</xdr:rowOff>
    </xdr:from>
    <xdr:to>
      <xdr:col>36</xdr:col>
      <xdr:colOff>1302</xdr:colOff>
      <xdr:row>6</xdr:row>
      <xdr:rowOff>260217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2EC34954-D81F-4223-98CE-27063F9519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447" b="29593"/>
        <a:stretch/>
      </xdr:blipFill>
      <xdr:spPr>
        <a:xfrm>
          <a:off x="10546080" y="365760"/>
          <a:ext cx="2792127" cy="1113657"/>
        </a:xfrm>
        <a:prstGeom prst="rect">
          <a:avLst/>
        </a:prstGeom>
      </xdr:spPr>
    </xdr:pic>
    <xdr:clientData/>
  </xdr:twoCellAnchor>
  <xdr:twoCellAnchor editAs="oneCell">
    <xdr:from>
      <xdr:col>0</xdr:col>
      <xdr:colOff>83820</xdr:colOff>
      <xdr:row>1</xdr:row>
      <xdr:rowOff>91440</xdr:rowOff>
    </xdr:from>
    <xdr:to>
      <xdr:col>3</xdr:col>
      <xdr:colOff>377481</xdr:colOff>
      <xdr:row>7</xdr:row>
      <xdr:rowOff>7620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BE7DAF4-F35C-49BF-B8FA-89A75BF7CC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820" y="274320"/>
          <a:ext cx="2783496" cy="127254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27</xdr:col>
      <xdr:colOff>304800</xdr:colOff>
      <xdr:row>2</xdr:row>
      <xdr:rowOff>167640</xdr:rowOff>
    </xdr:from>
    <xdr:to>
      <xdr:col>38</xdr:col>
      <xdr:colOff>5714</xdr:colOff>
      <xdr:row>6</xdr:row>
      <xdr:rowOff>212345</xdr:rowOff>
    </xdr:to>
    <xdr:pic>
      <xdr:nvPicPr>
        <xdr:cNvPr id="4" name="Imagen 3" descr="Campus Virtual: Todos los cursos">
          <a:extLst>
            <a:ext uri="{FF2B5EF4-FFF2-40B4-BE49-F238E27FC236}">
              <a16:creationId xmlns:a16="http://schemas.microsoft.com/office/drawing/2014/main" id="{D81FE099-FDDD-41F1-98EA-C3F1DBF134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693" t="12362" r="2203" b="16585"/>
        <a:stretch/>
      </xdr:blipFill>
      <xdr:spPr bwMode="auto">
        <a:xfrm>
          <a:off x="10767060" y="533400"/>
          <a:ext cx="3373754" cy="8981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152400</xdr:colOff>
      <xdr:row>1</xdr:row>
      <xdr:rowOff>53340</xdr:rowOff>
    </xdr:from>
    <xdr:to>
      <xdr:col>3</xdr:col>
      <xdr:colOff>477358</xdr:colOff>
      <xdr:row>6</xdr:row>
      <xdr:rowOff>289560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DB2F8215-4B29-4B86-AC36-1A63B7C2F6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2400" y="236220"/>
          <a:ext cx="2783496" cy="127254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228600</xdr:colOff>
      <xdr:row>2</xdr:row>
      <xdr:rowOff>68580</xdr:rowOff>
    </xdr:from>
    <xdr:to>
      <xdr:col>37</xdr:col>
      <xdr:colOff>173357</xdr:colOff>
      <xdr:row>6</xdr:row>
      <xdr:rowOff>235619</xdr:rowOff>
    </xdr:to>
    <xdr:pic>
      <xdr:nvPicPr>
        <xdr:cNvPr id="4" name="Imagen 3" descr="Letras de Educación Física">
          <a:extLst>
            <a:ext uri="{FF2B5EF4-FFF2-40B4-BE49-F238E27FC236}">
              <a16:creationId xmlns:a16="http://schemas.microsoft.com/office/drawing/2014/main" id="{AA98596A-C3D4-4733-A8F5-7424E0DDAA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65" b="17798"/>
        <a:stretch/>
      </xdr:blipFill>
      <xdr:spPr bwMode="auto">
        <a:xfrm>
          <a:off x="11010900" y="434340"/>
          <a:ext cx="2901316" cy="102047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91440</xdr:colOff>
      <xdr:row>1</xdr:row>
      <xdr:rowOff>38100</xdr:rowOff>
    </xdr:from>
    <xdr:to>
      <xdr:col>3</xdr:col>
      <xdr:colOff>218693</xdr:colOff>
      <xdr:row>6</xdr:row>
      <xdr:rowOff>274320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F4DABC0-1591-4A3E-BF5D-41ED5F13F7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1440" y="220980"/>
          <a:ext cx="2783496" cy="127254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28</xdr:col>
      <xdr:colOff>198120</xdr:colOff>
      <xdr:row>2</xdr:row>
      <xdr:rowOff>53340</xdr:rowOff>
    </xdr:from>
    <xdr:to>
      <xdr:col>37</xdr:col>
      <xdr:colOff>323851</xdr:colOff>
      <xdr:row>6</xdr:row>
      <xdr:rowOff>244152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EBD3EB9-AC0D-488D-9C10-00D66E163CD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955" t="48048" r="9684" b="11712"/>
        <a:stretch/>
      </xdr:blipFill>
      <xdr:spPr>
        <a:xfrm>
          <a:off x="10980420" y="419100"/>
          <a:ext cx="3082291" cy="1044252"/>
        </a:xfrm>
        <a:prstGeom prst="rect">
          <a:avLst/>
        </a:prstGeom>
      </xdr:spPr>
    </xdr:pic>
    <xdr:clientData/>
  </xdr:twoCellAnchor>
  <xdr:twoCellAnchor editAs="oneCell">
    <xdr:from>
      <xdr:col>0</xdr:col>
      <xdr:colOff>167640</xdr:colOff>
      <xdr:row>1</xdr:row>
      <xdr:rowOff>30480</xdr:rowOff>
    </xdr:from>
    <xdr:to>
      <xdr:col>3</xdr:col>
      <xdr:colOff>280326</xdr:colOff>
      <xdr:row>6</xdr:row>
      <xdr:rowOff>266700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5D7C9DE-4847-4755-8382-4CA29457E0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13360"/>
          <a:ext cx="2783496" cy="127254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234462</xdr:colOff>
      <xdr:row>1</xdr:row>
      <xdr:rowOff>60513</xdr:rowOff>
    </xdr:from>
    <xdr:to>
      <xdr:col>6</xdr:col>
      <xdr:colOff>228602</xdr:colOff>
      <xdr:row>3</xdr:row>
      <xdr:rowOff>81343</xdr:rowOff>
    </xdr:to>
    <xdr:pic>
      <xdr:nvPicPr>
        <xdr:cNvPr id="15" name="Imagen 14">
          <a:extLst>
            <a:ext uri="{FF2B5EF4-FFF2-40B4-BE49-F238E27FC236}">
              <a16:creationId xmlns:a16="http://schemas.microsoft.com/office/drawing/2014/main" id="{2DC5BC91-53FA-EC24-168F-B051E6A15E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08739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4</xdr:col>
      <xdr:colOff>298933</xdr:colOff>
      <xdr:row>26</xdr:row>
      <xdr:rowOff>60513</xdr:rowOff>
    </xdr:from>
    <xdr:to>
      <xdr:col>6</xdr:col>
      <xdr:colOff>293073</xdr:colOff>
      <xdr:row>28</xdr:row>
      <xdr:rowOff>81343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6BB8B9A4-1013-4CF9-D322-B35D3A891F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3210" y="50897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0</xdr:colOff>
      <xdr:row>24</xdr:row>
      <xdr:rowOff>63499</xdr:rowOff>
    </xdr:to>
    <xdr:sp macro="" textlink="">
      <xdr:nvSpPr>
        <xdr:cNvPr id="2" name="Rectángulo: esquinas redondeadas 1">
          <a:extLst>
            <a:ext uri="{FF2B5EF4-FFF2-40B4-BE49-F238E27FC236}">
              <a16:creationId xmlns:a16="http://schemas.microsoft.com/office/drawing/2014/main" id="{49280FD1-D058-4DD7-9E18-492BA8740599}"/>
            </a:ext>
          </a:extLst>
        </xdr:cNvPr>
        <xdr:cNvSpPr/>
      </xdr:nvSpPr>
      <xdr:spPr>
        <a:xfrm>
          <a:off x="19051" y="9524"/>
          <a:ext cx="3474426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E74EB981-66B4-4786-B3E8-543332E24652}"/>
            </a:ext>
          </a:extLst>
        </xdr:cNvPr>
        <xdr:cNvSpPr/>
      </xdr:nvSpPr>
      <xdr:spPr>
        <a:xfrm>
          <a:off x="3641477" y="15386"/>
          <a:ext cx="3462707" cy="4725621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6" name="Rectángulo: esquinas redondeadas 5">
          <a:extLst>
            <a:ext uri="{FF2B5EF4-FFF2-40B4-BE49-F238E27FC236}">
              <a16:creationId xmlns:a16="http://schemas.microsoft.com/office/drawing/2014/main" id="{4E8FAAFF-7BA1-4B8C-BC05-5A711B1A4852}"/>
            </a:ext>
          </a:extLst>
        </xdr:cNvPr>
        <xdr:cNvSpPr/>
      </xdr:nvSpPr>
      <xdr:spPr>
        <a:xfrm>
          <a:off x="19049" y="4862878"/>
          <a:ext cx="349787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8" name="Rectángulo: esquinas redondeadas 7">
          <a:extLst>
            <a:ext uri="{FF2B5EF4-FFF2-40B4-BE49-F238E27FC236}">
              <a16:creationId xmlns:a16="http://schemas.microsoft.com/office/drawing/2014/main" id="{1B35DDB7-2715-4D57-A811-F667FE67CC92}"/>
            </a:ext>
          </a:extLst>
        </xdr:cNvPr>
        <xdr:cNvSpPr/>
      </xdr:nvSpPr>
      <xdr:spPr>
        <a:xfrm>
          <a:off x="3647342" y="4862878"/>
          <a:ext cx="3462703" cy="4749067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1</xdr:col>
      <xdr:colOff>357554</xdr:colOff>
      <xdr:row>0</xdr:row>
      <xdr:rowOff>88716</xdr:rowOff>
    </xdr:from>
    <xdr:to>
      <xdr:col>4</xdr:col>
      <xdr:colOff>162890</xdr:colOff>
      <xdr:row>4</xdr:row>
      <xdr:rowOff>23447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D1CD8638-B051-7D14-27B8-276352CB7B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0</xdr:row>
      <xdr:rowOff>88716</xdr:rowOff>
    </xdr:from>
    <xdr:to>
      <xdr:col>12</xdr:col>
      <xdr:colOff>180462</xdr:colOff>
      <xdr:row>4</xdr:row>
      <xdr:rowOff>23447</xdr:rowOff>
    </xdr:to>
    <xdr:pic>
      <xdr:nvPicPr>
        <xdr:cNvPr id="17" name="Imagen 16">
          <a:extLst>
            <a:ext uri="{FF2B5EF4-FFF2-40B4-BE49-F238E27FC236}">
              <a16:creationId xmlns:a16="http://schemas.microsoft.com/office/drawing/2014/main" id="{A1300759-F2D9-5BFB-A7E0-D418955BFD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88716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1</xdr:row>
      <xdr:rowOff>60513</xdr:rowOff>
    </xdr:from>
    <xdr:to>
      <xdr:col>14</xdr:col>
      <xdr:colOff>246172</xdr:colOff>
      <xdr:row>3</xdr:row>
      <xdr:rowOff>81343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8234B09-D369-78EB-D198-E88C3E3A62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242221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1</xdr:col>
      <xdr:colOff>357554</xdr:colOff>
      <xdr:row>25</xdr:row>
      <xdr:rowOff>88716</xdr:rowOff>
    </xdr:from>
    <xdr:to>
      <xdr:col>4</xdr:col>
      <xdr:colOff>162890</xdr:colOff>
      <xdr:row>29</xdr:row>
      <xdr:rowOff>23447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8C5B40FB-CA52-9DEF-2FA7-2F558564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8862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9</xdr:col>
      <xdr:colOff>345818</xdr:colOff>
      <xdr:row>25</xdr:row>
      <xdr:rowOff>88716</xdr:rowOff>
    </xdr:from>
    <xdr:to>
      <xdr:col>12</xdr:col>
      <xdr:colOff>180462</xdr:colOff>
      <xdr:row>29</xdr:row>
      <xdr:rowOff>23447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29A8EC46-8F7B-409A-B39A-3767CB1CF5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5418" y="4942070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310648</xdr:colOff>
      <xdr:row>26</xdr:row>
      <xdr:rowOff>60513</xdr:rowOff>
    </xdr:from>
    <xdr:to>
      <xdr:col>14</xdr:col>
      <xdr:colOff>246172</xdr:colOff>
      <xdr:row>28</xdr:row>
      <xdr:rowOff>81343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44A78119-DED2-8285-5660-E461FDE48D8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31156" y="5095575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257175</xdr:colOff>
      <xdr:row>0</xdr:row>
      <xdr:rowOff>58245</xdr:rowOff>
    </xdr:from>
    <xdr:to>
      <xdr:col>1</xdr:col>
      <xdr:colOff>352425</xdr:colOff>
      <xdr:row>4</xdr:row>
      <xdr:rowOff>37399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AA6BE7B6-9F08-E527-B5FD-09CF297D7D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7175" y="5824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228600</xdr:colOff>
      <xdr:row>0</xdr:row>
      <xdr:rowOff>39195</xdr:rowOff>
    </xdr:from>
    <xdr:to>
      <xdr:col>9</xdr:col>
      <xdr:colOff>323850</xdr:colOff>
      <xdr:row>4</xdr:row>
      <xdr:rowOff>18349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EE8A6286-2424-4D4B-A4CB-56921107D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52850" y="39195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0</xdr:col>
      <xdr:colOff>238125</xdr:colOff>
      <xdr:row>25</xdr:row>
      <xdr:rowOff>39195</xdr:rowOff>
    </xdr:from>
    <xdr:to>
      <xdr:col>1</xdr:col>
      <xdr:colOff>333375</xdr:colOff>
      <xdr:row>29</xdr:row>
      <xdr:rowOff>18349</xdr:rowOff>
    </xdr:to>
    <xdr:pic>
      <xdr:nvPicPr>
        <xdr:cNvPr id="10" name="Imagen 9">
          <a:extLst>
            <a:ext uri="{FF2B5EF4-FFF2-40B4-BE49-F238E27FC236}">
              <a16:creationId xmlns:a16="http://schemas.microsoft.com/office/drawing/2014/main" id="{575D7C48-67E4-4B3A-871A-298F53091B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8125" y="4982670"/>
          <a:ext cx="857250" cy="741154"/>
        </a:xfrm>
        <a:prstGeom prst="rect">
          <a:avLst/>
        </a:prstGeom>
      </xdr:spPr>
    </xdr:pic>
    <xdr:clientData/>
  </xdr:twoCellAnchor>
  <xdr:twoCellAnchor editAs="oneCell">
    <xdr:from>
      <xdr:col>8</xdr:col>
      <xdr:colOff>247650</xdr:colOff>
      <xdr:row>25</xdr:row>
      <xdr:rowOff>77295</xdr:rowOff>
    </xdr:from>
    <xdr:to>
      <xdr:col>9</xdr:col>
      <xdr:colOff>342900</xdr:colOff>
      <xdr:row>29</xdr:row>
      <xdr:rowOff>56449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1365A1E4-BC35-4472-9E50-71C24CFA00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71900" y="5020770"/>
          <a:ext cx="857250" cy="74115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770464</xdr:colOff>
      <xdr:row>0</xdr:row>
      <xdr:rowOff>25402</xdr:rowOff>
    </xdr:from>
    <xdr:to>
      <xdr:col>6</xdr:col>
      <xdr:colOff>42330</xdr:colOff>
      <xdr:row>3</xdr:row>
      <xdr:rowOff>169333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5B2951C4-C0F8-EEB9-E590-D0DCA22523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09131" y="25402"/>
          <a:ext cx="2192866" cy="1126064"/>
        </a:xfrm>
        <a:prstGeom prst="rect">
          <a:avLst/>
        </a:prstGeom>
      </xdr:spPr>
    </xdr:pic>
    <xdr:clientData/>
  </xdr:twoCellAnchor>
  <xdr:twoCellAnchor editAs="oneCell">
    <xdr:from>
      <xdr:col>1</xdr:col>
      <xdr:colOff>171149</xdr:colOff>
      <xdr:row>29</xdr:row>
      <xdr:rowOff>46940</xdr:rowOff>
    </xdr:from>
    <xdr:to>
      <xdr:col>15</xdr:col>
      <xdr:colOff>2540</xdr:colOff>
      <xdr:row>42</xdr:row>
      <xdr:rowOff>120496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D354F96E-BEAB-A3AD-7FD0-DEBA3801FE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09816" y="7362140"/>
          <a:ext cx="5789384" cy="2495023"/>
        </a:xfrm>
        <a:prstGeom prst="rect">
          <a:avLst/>
        </a:prstGeom>
      </xdr:spPr>
    </xdr:pic>
    <xdr:clientData/>
  </xdr:twoCellAnchor>
  <xdr:twoCellAnchor editAs="oneCell">
    <xdr:from>
      <xdr:col>17</xdr:col>
      <xdr:colOff>44752</xdr:colOff>
      <xdr:row>29</xdr:row>
      <xdr:rowOff>39184</xdr:rowOff>
    </xdr:from>
    <xdr:to>
      <xdr:col>36</xdr:col>
      <xdr:colOff>110066</xdr:colOff>
      <xdr:row>42</xdr:row>
      <xdr:rowOff>141287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76F7A287-6AC0-D9A3-4BAB-9EF669252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29752" y="7845451"/>
          <a:ext cx="6415314" cy="2523570"/>
        </a:xfrm>
        <a:prstGeom prst="rect">
          <a:avLst/>
        </a:prstGeom>
      </xdr:spPr>
    </xdr:pic>
    <xdr:clientData/>
  </xdr:twoCellAnchor>
  <xdr:twoCellAnchor editAs="oneCell">
    <xdr:from>
      <xdr:col>26</xdr:col>
      <xdr:colOff>166212</xdr:colOff>
      <xdr:row>1</xdr:row>
      <xdr:rowOff>298174</xdr:rowOff>
    </xdr:from>
    <xdr:to>
      <xdr:col>32</xdr:col>
      <xdr:colOff>115430</xdr:colOff>
      <xdr:row>5</xdr:row>
      <xdr:rowOff>179788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63B2FEE-5EDA-4135-A858-C55AEFDFC4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9864" y="695739"/>
          <a:ext cx="2025392" cy="842397"/>
        </a:xfrm>
        <a:prstGeom prst="rect">
          <a:avLst/>
        </a:prstGeom>
      </xdr:spPr>
    </xdr:pic>
    <xdr:clientData/>
  </xdr:twoCellAnchor>
  <xdr:twoCellAnchor editAs="oneCell">
    <xdr:from>
      <xdr:col>32</xdr:col>
      <xdr:colOff>51940</xdr:colOff>
      <xdr:row>0</xdr:row>
      <xdr:rowOff>331304</xdr:rowOff>
    </xdr:from>
    <xdr:to>
      <xdr:col>36</xdr:col>
      <xdr:colOff>191881</xdr:colOff>
      <xdr:row>6</xdr:row>
      <xdr:rowOff>177936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0BDDC24-CA5D-5D40-A034-0C780DA1E4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61766" y="331304"/>
          <a:ext cx="1730202" cy="139271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25</xdr:col>
      <xdr:colOff>147307</xdr:colOff>
      <xdr:row>0</xdr:row>
      <xdr:rowOff>105103</xdr:rowOff>
    </xdr:from>
    <xdr:ext cx="3434969" cy="1427655"/>
    <xdr:pic>
      <xdr:nvPicPr>
        <xdr:cNvPr id="2" name="Imagen 1">
          <a:extLst>
            <a:ext uri="{FF2B5EF4-FFF2-40B4-BE49-F238E27FC236}">
              <a16:creationId xmlns:a16="http://schemas.microsoft.com/office/drawing/2014/main" id="{E7662865-2BB7-724D-8CEA-675D28CE22B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68010" y="105103"/>
          <a:ext cx="3434969" cy="1427655"/>
        </a:xfrm>
        <a:prstGeom prst="rect">
          <a:avLst/>
        </a:prstGeom>
      </xdr:spPr>
    </xdr:pic>
    <xdr:clientData/>
  </xdr:oneCellAnchor>
  <xdr:oneCellAnchor>
    <xdr:from>
      <xdr:col>13</xdr:col>
      <xdr:colOff>171889</xdr:colOff>
      <xdr:row>1</xdr:row>
      <xdr:rowOff>74702</xdr:rowOff>
    </xdr:from>
    <xdr:ext cx="3422650" cy="1076661"/>
    <xdr:pic>
      <xdr:nvPicPr>
        <xdr:cNvPr id="3" name="Imagen 2">
          <a:extLst>
            <a:ext uri="{FF2B5EF4-FFF2-40B4-BE49-F238E27FC236}">
              <a16:creationId xmlns:a16="http://schemas.microsoft.com/office/drawing/2014/main" id="{AA4B5244-2AE0-704B-BDDE-47CCD5ACE7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1002"/>
        <a:stretch/>
      </xdr:blipFill>
      <xdr:spPr bwMode="auto">
        <a:xfrm>
          <a:off x="7134992" y="442564"/>
          <a:ext cx="3422650" cy="10766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1</xdr:col>
      <xdr:colOff>1598084</xdr:colOff>
      <xdr:row>1</xdr:row>
      <xdr:rowOff>0</xdr:rowOff>
    </xdr:from>
    <xdr:ext cx="1785937" cy="1509713"/>
    <xdr:pic>
      <xdr:nvPicPr>
        <xdr:cNvPr id="4" name="Imagen 3">
          <a:extLst>
            <a:ext uri="{FF2B5EF4-FFF2-40B4-BE49-F238E27FC236}">
              <a16:creationId xmlns:a16="http://schemas.microsoft.com/office/drawing/2014/main" id="{05B40EBF-8186-2542-AE9E-E81EA358ACC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3684" y="0"/>
          <a:ext cx="1785937" cy="15097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28</xdr:col>
      <xdr:colOff>43626</xdr:colOff>
      <xdr:row>0</xdr:row>
      <xdr:rowOff>137201</xdr:rowOff>
    </xdr:from>
    <xdr:ext cx="1066800" cy="233205"/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954BE1BD-FFDA-ED46-955B-8C72B4D02B12}"/>
            </a:ext>
          </a:extLst>
        </xdr:cNvPr>
        <xdr:cNvSpPr txBox="1"/>
      </xdr:nvSpPr>
      <xdr:spPr>
        <a:xfrm>
          <a:off x="11578729" y="137201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01183440</a:t>
          </a:r>
        </a:p>
      </xdr:txBody>
    </xdr:sp>
    <xdr:clientData/>
  </xdr:oneCellAnchor>
  <xdr:oneCellAnchor>
    <xdr:from>
      <xdr:col>28</xdr:col>
      <xdr:colOff>40848</xdr:colOff>
      <xdr:row>1</xdr:row>
      <xdr:rowOff>31107</xdr:rowOff>
    </xdr:from>
    <xdr:ext cx="1066800" cy="233205"/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550AF7F5-F718-954F-947B-5B414267865D}"/>
            </a:ext>
          </a:extLst>
        </xdr:cNvPr>
        <xdr:cNvSpPr txBox="1"/>
      </xdr:nvSpPr>
      <xdr:spPr>
        <a:xfrm>
          <a:off x="11575951" y="398969"/>
          <a:ext cx="10668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10-01</a:t>
          </a:r>
        </a:p>
      </xdr:txBody>
    </xdr:sp>
    <xdr:clientData/>
  </xdr:oneCellAnchor>
  <xdr:oneCellAnchor>
    <xdr:from>
      <xdr:col>16</xdr:col>
      <xdr:colOff>306944</xdr:colOff>
      <xdr:row>2</xdr:row>
      <xdr:rowOff>114631</xdr:rowOff>
    </xdr:from>
    <xdr:ext cx="1488573" cy="233205"/>
    <xdr:sp macro="" textlink="">
      <xdr:nvSpPr>
        <xdr:cNvPr id="7" name="CuadroTexto 6">
          <a:extLst>
            <a:ext uri="{FF2B5EF4-FFF2-40B4-BE49-F238E27FC236}">
              <a16:creationId xmlns:a16="http://schemas.microsoft.com/office/drawing/2014/main" id="{06B704A6-20E6-7A49-8D51-CB4D42E98068}"/>
            </a:ext>
          </a:extLst>
        </xdr:cNvPr>
        <xdr:cNvSpPr txBox="1"/>
      </xdr:nvSpPr>
      <xdr:spPr>
        <a:xfrm>
          <a:off x="10361841" y="482493"/>
          <a:ext cx="1488573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10 SANTO DOMINGO</a:t>
          </a:r>
          <a:r>
            <a:rPr lang="en-029" sz="900" b="1" baseline="0"/>
            <a:t> </a:t>
          </a:r>
          <a:r>
            <a:rPr lang="en-029" sz="900" b="1" baseline="0">
              <a:latin typeface="Times New Roman" panose="02020603050405020304" pitchFamily="18" charset="0"/>
              <a:cs typeface="Times New Roman" panose="02020603050405020304" pitchFamily="18" charset="0"/>
            </a:rPr>
            <a:t>II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oneCellAnchor>
    <xdr:from>
      <xdr:col>16</xdr:col>
      <xdr:colOff>24622</xdr:colOff>
      <xdr:row>1</xdr:row>
      <xdr:rowOff>30014</xdr:rowOff>
    </xdr:from>
    <xdr:ext cx="2602966" cy="233205"/>
    <xdr:sp macro="" textlink="">
      <xdr:nvSpPr>
        <xdr:cNvPr id="8" name="CuadroTexto 7">
          <a:extLst>
            <a:ext uri="{FF2B5EF4-FFF2-40B4-BE49-F238E27FC236}">
              <a16:creationId xmlns:a16="http://schemas.microsoft.com/office/drawing/2014/main" id="{DA239B11-4081-7F4D-B300-2B1746DC50C5}"/>
            </a:ext>
          </a:extLst>
        </xdr:cNvPr>
        <xdr:cNvSpPr txBox="1"/>
      </xdr:nvSpPr>
      <xdr:spPr>
        <a:xfrm>
          <a:off x="7902125" y="397876"/>
          <a:ext cx="2602966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900" b="1"/>
            <a:t>CENTRO PREPARA HERMANAS MIRABAL </a:t>
          </a:r>
          <a:endParaRPr lang="en-029" sz="9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16</xdr:col>
      <xdr:colOff>166043</xdr:colOff>
      <xdr:row>5</xdr:row>
      <xdr:rowOff>105677</xdr:rowOff>
    </xdr:from>
    <xdr:to>
      <xdr:col>16</xdr:col>
      <xdr:colOff>270818</xdr:colOff>
      <xdr:row>6</xdr:row>
      <xdr:rowOff>24051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17B5CFB0-FCD0-1F49-9C88-C6A1650C7478}"/>
            </a:ext>
          </a:extLst>
        </xdr:cNvPr>
        <xdr:cNvSpPr/>
      </xdr:nvSpPr>
      <xdr:spPr>
        <a:xfrm>
          <a:off x="9178664" y="1025332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18</xdr:col>
      <xdr:colOff>212389</xdr:colOff>
      <xdr:row>6</xdr:row>
      <xdr:rowOff>150098</xdr:rowOff>
    </xdr:from>
    <xdr:to>
      <xdr:col>19</xdr:col>
      <xdr:colOff>0</xdr:colOff>
      <xdr:row>7</xdr:row>
      <xdr:rowOff>68316</xdr:rowOff>
    </xdr:to>
    <xdr:sp macro="" textlink="">
      <xdr:nvSpPr>
        <xdr:cNvPr id="11" name="Elipse 10">
          <a:extLst>
            <a:ext uri="{FF2B5EF4-FFF2-40B4-BE49-F238E27FC236}">
              <a16:creationId xmlns:a16="http://schemas.microsoft.com/office/drawing/2014/main" id="{BBBEC67A-7810-2E4D-8DF3-6D5F311DBB3F}"/>
            </a:ext>
          </a:extLst>
        </xdr:cNvPr>
        <xdr:cNvSpPr/>
      </xdr:nvSpPr>
      <xdr:spPr>
        <a:xfrm>
          <a:off x="9834610" y="1253684"/>
          <a:ext cx="92411" cy="102149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oneCellAnchor>
    <xdr:from>
      <xdr:col>29</xdr:col>
      <xdr:colOff>257463</xdr:colOff>
      <xdr:row>2</xdr:row>
      <xdr:rowOff>90579</xdr:rowOff>
    </xdr:from>
    <xdr:ext cx="1926936" cy="248851"/>
    <xdr:sp macro="" textlink="">
      <xdr:nvSpPr>
        <xdr:cNvPr id="12" name="CuadroTexto 11">
          <a:extLst>
            <a:ext uri="{FF2B5EF4-FFF2-40B4-BE49-F238E27FC236}">
              <a16:creationId xmlns:a16="http://schemas.microsoft.com/office/drawing/2014/main" id="{E5805D2C-293C-ED41-AA36-EA080C02C798}"/>
            </a:ext>
          </a:extLst>
        </xdr:cNvPr>
        <xdr:cNvSpPr txBox="1"/>
      </xdr:nvSpPr>
      <xdr:spPr>
        <a:xfrm>
          <a:off x="12097366" y="595076"/>
          <a:ext cx="1926936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 Elizabeth</a:t>
          </a:r>
          <a:r>
            <a:rPr lang="en-029" sz="1000" b="1" baseline="0"/>
            <a:t> Villar Espinal</a:t>
          </a:r>
          <a:endParaRPr lang="en-029" sz="1000" b="1"/>
        </a:p>
      </xdr:txBody>
    </xdr:sp>
    <xdr:clientData/>
  </xdr:oneCellAnchor>
  <xdr:oneCellAnchor>
    <xdr:from>
      <xdr:col>29</xdr:col>
      <xdr:colOff>245021</xdr:colOff>
      <xdr:row>5</xdr:row>
      <xdr:rowOff>20487</xdr:rowOff>
    </xdr:from>
    <xdr:ext cx="2043492" cy="248851"/>
    <xdr:sp macro="" textlink="">
      <xdr:nvSpPr>
        <xdr:cNvPr id="13" name="CuadroTexto 12">
          <a:extLst>
            <a:ext uri="{FF2B5EF4-FFF2-40B4-BE49-F238E27FC236}">
              <a16:creationId xmlns:a16="http://schemas.microsoft.com/office/drawing/2014/main" id="{3A4CDD48-E103-8143-85B2-15632DC61B39}"/>
            </a:ext>
          </a:extLst>
        </xdr:cNvPr>
        <xdr:cNvSpPr txBox="1"/>
      </xdr:nvSpPr>
      <xdr:spPr>
        <a:xfrm>
          <a:off x="12084924" y="1076777"/>
          <a:ext cx="2043492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Licda.</a:t>
          </a:r>
          <a:r>
            <a:rPr lang="en-029" sz="1000" b="1" baseline="0"/>
            <a:t> </a:t>
          </a:r>
          <a:r>
            <a:rPr lang="en-029" sz="1000" b="1"/>
            <a:t>Lilian E. Arnaud Fragoso</a:t>
          </a:r>
        </a:p>
      </xdr:txBody>
    </xdr:sp>
    <xdr:clientData/>
  </xdr:oneCellAnchor>
  <xdr:oneCellAnchor>
    <xdr:from>
      <xdr:col>28</xdr:col>
      <xdr:colOff>265153</xdr:colOff>
      <xdr:row>3</xdr:row>
      <xdr:rowOff>161551</xdr:rowOff>
    </xdr:from>
    <xdr:ext cx="1836917" cy="248851"/>
    <xdr:sp macro="" textlink="">
      <xdr:nvSpPr>
        <xdr:cNvPr id="14" name="CuadroTexto 13">
          <a:extLst>
            <a:ext uri="{FF2B5EF4-FFF2-40B4-BE49-F238E27FC236}">
              <a16:creationId xmlns:a16="http://schemas.microsoft.com/office/drawing/2014/main" id="{CA8C9B9B-CEE6-6C45-9771-1294E6833A87}"/>
            </a:ext>
          </a:extLst>
        </xdr:cNvPr>
        <xdr:cNvSpPr txBox="1"/>
      </xdr:nvSpPr>
      <xdr:spPr>
        <a:xfrm>
          <a:off x="11800256" y="849979"/>
          <a:ext cx="1836917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1000" b="1"/>
            <a:t>Mercedes Peña, M.A.</a:t>
          </a:r>
        </a:p>
      </xdr:txBody>
    </xdr:sp>
    <xdr:clientData/>
  </xdr:oneCellAnchor>
  <xdr:oneCellAnchor>
    <xdr:from>
      <xdr:col>29</xdr:col>
      <xdr:colOff>7229</xdr:colOff>
      <xdr:row>6</xdr:row>
      <xdr:rowOff>79549</xdr:rowOff>
    </xdr:from>
    <xdr:ext cx="2283891" cy="264560"/>
    <xdr:sp macro="" textlink="">
      <xdr:nvSpPr>
        <xdr:cNvPr id="15" name="CuadroTexto 14">
          <a:extLst>
            <a:ext uri="{FF2B5EF4-FFF2-40B4-BE49-F238E27FC236}">
              <a16:creationId xmlns:a16="http://schemas.microsoft.com/office/drawing/2014/main" id="{61DAE4CD-4EED-BC44-A038-87A08056AAC2}"/>
            </a:ext>
          </a:extLst>
        </xdr:cNvPr>
        <xdr:cNvSpPr txBox="1"/>
      </xdr:nvSpPr>
      <xdr:spPr>
        <a:xfrm>
          <a:off x="11847132" y="1319770"/>
          <a:ext cx="228389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029" sz="11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Magaliy Rodríguez Mencia, M.A.</a:t>
          </a:r>
          <a:endParaRPr lang="es-ES" sz="1000">
            <a:effectLst/>
          </a:endParaRPr>
        </a:p>
      </xdr:txBody>
    </xdr:sp>
    <xdr:clientData/>
  </xdr:oneCellAnchor>
  <xdr:oneCellAnchor>
    <xdr:from>
      <xdr:col>8</xdr:col>
      <xdr:colOff>272275</xdr:colOff>
      <xdr:row>1</xdr:row>
      <xdr:rowOff>285833</xdr:rowOff>
    </xdr:from>
    <xdr:ext cx="590550" cy="843757"/>
    <xdr:sp macro="" textlink="">
      <xdr:nvSpPr>
        <xdr:cNvPr id="16" name="CuadroTexto 15">
          <a:extLst>
            <a:ext uri="{FF2B5EF4-FFF2-40B4-BE49-F238E27FC236}">
              <a16:creationId xmlns:a16="http://schemas.microsoft.com/office/drawing/2014/main" id="{F7D7B72D-6DBC-2C47-BB09-3BA3B5AD50E7}"/>
            </a:ext>
          </a:extLst>
        </xdr:cNvPr>
        <xdr:cNvSpPr txBox="1"/>
      </xdr:nvSpPr>
      <xdr:spPr>
        <a:xfrm>
          <a:off x="5848013" y="285833"/>
          <a:ext cx="590550" cy="84375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4800" b="1"/>
            <a:t>A</a:t>
          </a:r>
        </a:p>
      </xdr:txBody>
    </xdr:sp>
    <xdr:clientData/>
  </xdr:oneCellAnchor>
  <xdr:twoCellAnchor editAs="oneCell">
    <xdr:from>
      <xdr:col>0</xdr:col>
      <xdr:colOff>17518</xdr:colOff>
      <xdr:row>3</xdr:row>
      <xdr:rowOff>406</xdr:rowOff>
    </xdr:from>
    <xdr:to>
      <xdr:col>1</xdr:col>
      <xdr:colOff>1560786</xdr:colOff>
      <xdr:row>7</xdr:row>
      <xdr:rowOff>116777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559C6CCE-4CDA-EB4B-A641-8765B4A149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7518" y="552199"/>
          <a:ext cx="1863834" cy="852095"/>
        </a:xfrm>
        <a:prstGeom prst="rect">
          <a:avLst/>
        </a:prstGeom>
      </xdr:spPr>
    </xdr:pic>
    <xdr:clientData/>
  </xdr:twoCellAnchor>
  <xdr:oneCellAnchor>
    <xdr:from>
      <xdr:col>19</xdr:col>
      <xdr:colOff>182278</xdr:colOff>
      <xdr:row>4</xdr:row>
      <xdr:rowOff>14779</xdr:rowOff>
    </xdr:from>
    <xdr:ext cx="1089474" cy="201915"/>
    <xdr:sp macro="" textlink="">
      <xdr:nvSpPr>
        <xdr:cNvPr id="9" name="CuadroTexto 8">
          <a:extLst>
            <a:ext uri="{FF2B5EF4-FFF2-40B4-BE49-F238E27FC236}">
              <a16:creationId xmlns:a16="http://schemas.microsoft.com/office/drawing/2014/main" id="{ABFC5D48-1C39-43DB-A15A-F691ED36EB97}"/>
            </a:ext>
          </a:extLst>
        </xdr:cNvPr>
        <xdr:cNvSpPr txBox="1"/>
      </xdr:nvSpPr>
      <xdr:spPr>
        <a:xfrm>
          <a:off x="10109299" y="750503"/>
          <a:ext cx="1089474" cy="20191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029" sz="700" b="1"/>
            <a:t>SABATINO</a:t>
          </a:r>
          <a:endParaRPr lang="en-029" sz="700" b="1">
            <a:latin typeface="Times New Roman" panose="02020603050405020304" pitchFamily="18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22</xdr:col>
      <xdr:colOff>68316</xdr:colOff>
      <xdr:row>4</xdr:row>
      <xdr:rowOff>68317</xdr:rowOff>
    </xdr:from>
    <xdr:to>
      <xdr:col>22</xdr:col>
      <xdr:colOff>199696</xdr:colOff>
      <xdr:row>5</xdr:row>
      <xdr:rowOff>0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E6167BC2-5987-2DA8-0A65-2C7C9ADF0274}"/>
            </a:ext>
          </a:extLst>
        </xdr:cNvPr>
        <xdr:cNvSpPr/>
      </xdr:nvSpPr>
      <xdr:spPr>
        <a:xfrm>
          <a:off x="10909737" y="804041"/>
          <a:ext cx="131380" cy="115614"/>
        </a:xfrm>
        <a:prstGeom prst="ellipse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ES" sz="1100" kern="1200"/>
        </a:p>
      </xdr:txBody>
    </xdr:sp>
    <xdr:clientData/>
  </xdr:twoCellAnchor>
  <xdr:twoCellAnchor>
    <xdr:from>
      <xdr:col>22</xdr:col>
      <xdr:colOff>87216</xdr:colOff>
      <xdr:row>4</xdr:row>
      <xdr:rowOff>89912</xdr:rowOff>
    </xdr:from>
    <xdr:to>
      <xdr:col>22</xdr:col>
      <xdr:colOff>191991</xdr:colOff>
      <xdr:row>5</xdr:row>
      <xdr:rowOff>8286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8E8240AC-7367-4459-AB58-7383B5BC0B72}"/>
            </a:ext>
          </a:extLst>
        </xdr:cNvPr>
        <xdr:cNvSpPr/>
      </xdr:nvSpPr>
      <xdr:spPr>
        <a:xfrm>
          <a:off x="10928637" y="825636"/>
          <a:ext cx="104775" cy="102305"/>
        </a:xfrm>
        <a:prstGeom prst="ellipse">
          <a:avLst/>
        </a:prstGeom>
      </xdr:spPr>
      <xdr:style>
        <a:lnRef idx="2">
          <a:schemeClr val="dk1">
            <a:shade val="50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 editAs="oneCell">
    <xdr:from>
      <xdr:col>3</xdr:col>
      <xdr:colOff>50663</xdr:colOff>
      <xdr:row>0</xdr:row>
      <xdr:rowOff>334388</xdr:rowOff>
    </xdr:from>
    <xdr:to>
      <xdr:col>8</xdr:col>
      <xdr:colOff>58130</xdr:colOff>
      <xdr:row>7</xdr:row>
      <xdr:rowOff>151994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79D01E07-18B8-40B1-A82A-678A659D1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992392" y="334388"/>
          <a:ext cx="1476749" cy="127675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46892</xdr:colOff>
      <xdr:row>25</xdr:row>
      <xdr:rowOff>23446</xdr:rowOff>
    </xdr:from>
    <xdr:to>
      <xdr:col>9</xdr:col>
      <xdr:colOff>98890</xdr:colOff>
      <xdr:row>29</xdr:row>
      <xdr:rowOff>9</xdr:rowOff>
    </xdr:to>
    <xdr:pic>
      <xdr:nvPicPr>
        <xdr:cNvPr id="27" name="Imagen 26">
          <a:extLst>
            <a:ext uri="{FF2B5EF4-FFF2-40B4-BE49-F238E27FC236}">
              <a16:creationId xmlns:a16="http://schemas.microsoft.com/office/drawing/2014/main" id="{E866C749-CDEF-485D-BC1E-4FE7E6AEDDD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04846" y="512298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228599</xdr:colOff>
      <xdr:row>25</xdr:row>
      <xdr:rowOff>88724</xdr:rowOff>
    </xdr:from>
    <xdr:to>
      <xdr:col>12</xdr:col>
      <xdr:colOff>115997</xdr:colOff>
      <xdr:row>29</xdr:row>
      <xdr:rowOff>23456</xdr:rowOff>
    </xdr:to>
    <xdr:pic>
      <xdr:nvPicPr>
        <xdr:cNvPr id="28" name="Imagen 27">
          <a:extLst>
            <a:ext uri="{FF2B5EF4-FFF2-40B4-BE49-F238E27FC236}">
              <a16:creationId xmlns:a16="http://schemas.microsoft.com/office/drawing/2014/main" id="{DF4ED9DE-AE38-4DAF-933F-231D50E5F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7861" y="518826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193430</xdr:colOff>
      <xdr:row>26</xdr:row>
      <xdr:rowOff>60521</xdr:rowOff>
    </xdr:from>
    <xdr:to>
      <xdr:col>14</xdr:col>
      <xdr:colOff>275493</xdr:colOff>
      <xdr:row>28</xdr:row>
      <xdr:rowOff>81350</xdr:rowOff>
    </xdr:to>
    <xdr:pic>
      <xdr:nvPicPr>
        <xdr:cNvPr id="29" name="Imagen 28">
          <a:extLst>
            <a:ext uri="{FF2B5EF4-FFF2-40B4-BE49-F238E27FC236}">
              <a16:creationId xmlns:a16="http://schemas.microsoft.com/office/drawing/2014/main" id="{5241CA98-C9D3-468D-9672-28A772D2EA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43599" y="534176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64477</xdr:colOff>
      <xdr:row>25</xdr:row>
      <xdr:rowOff>29306</xdr:rowOff>
    </xdr:from>
    <xdr:to>
      <xdr:col>1</xdr:col>
      <xdr:colOff>116475</xdr:colOff>
      <xdr:row>29</xdr:row>
      <xdr:rowOff>5869</xdr:rowOff>
    </xdr:to>
    <xdr:pic>
      <xdr:nvPicPr>
        <xdr:cNvPr id="24" name="Imagen 23">
          <a:extLst>
            <a:ext uri="{FF2B5EF4-FFF2-40B4-BE49-F238E27FC236}">
              <a16:creationId xmlns:a16="http://schemas.microsoft.com/office/drawing/2014/main" id="{5F81F5F6-FE69-490D-BD83-60E546337A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4477" y="5128844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246184</xdr:colOff>
      <xdr:row>25</xdr:row>
      <xdr:rowOff>94584</xdr:rowOff>
    </xdr:from>
    <xdr:to>
      <xdr:col>4</xdr:col>
      <xdr:colOff>110135</xdr:colOff>
      <xdr:row>29</xdr:row>
      <xdr:rowOff>29316</xdr:rowOff>
    </xdr:to>
    <xdr:pic>
      <xdr:nvPicPr>
        <xdr:cNvPr id="25" name="Imagen 24">
          <a:extLst>
            <a:ext uri="{FF2B5EF4-FFF2-40B4-BE49-F238E27FC236}">
              <a16:creationId xmlns:a16="http://schemas.microsoft.com/office/drawing/2014/main" id="{AE7DC24A-4DC1-47D8-A78D-4D61AD9CD4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7492" y="5194122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187568</xdr:colOff>
      <xdr:row>26</xdr:row>
      <xdr:rowOff>66381</xdr:rowOff>
    </xdr:from>
    <xdr:to>
      <xdr:col>6</xdr:col>
      <xdr:colOff>246185</xdr:colOff>
      <xdr:row>28</xdr:row>
      <xdr:rowOff>87210</xdr:rowOff>
    </xdr:to>
    <xdr:pic>
      <xdr:nvPicPr>
        <xdr:cNvPr id="26" name="Imagen 25">
          <a:extLst>
            <a:ext uri="{FF2B5EF4-FFF2-40B4-BE49-F238E27FC236}">
              <a16:creationId xmlns:a16="http://schemas.microsoft.com/office/drawing/2014/main" id="{F21AC53A-7482-4701-B954-A14FC8EB10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03230" y="5347627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8</xdr:col>
      <xdr:colOff>93785</xdr:colOff>
      <xdr:row>0</xdr:row>
      <xdr:rowOff>35169</xdr:rowOff>
    </xdr:from>
    <xdr:to>
      <xdr:col>9</xdr:col>
      <xdr:colOff>145783</xdr:colOff>
      <xdr:row>4</xdr:row>
      <xdr:rowOff>11731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DA4692A6-6F43-4C53-95EC-8CBC6AA961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51739" y="35169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9</xdr:col>
      <xdr:colOff>275492</xdr:colOff>
      <xdr:row>0</xdr:row>
      <xdr:rowOff>100447</xdr:rowOff>
    </xdr:from>
    <xdr:to>
      <xdr:col>12</xdr:col>
      <xdr:colOff>162890</xdr:colOff>
      <xdr:row>4</xdr:row>
      <xdr:rowOff>35178</xdr:rowOff>
    </xdr:to>
    <xdr:pic>
      <xdr:nvPicPr>
        <xdr:cNvPr id="22" name="Imagen 21">
          <a:extLst>
            <a:ext uri="{FF2B5EF4-FFF2-40B4-BE49-F238E27FC236}">
              <a16:creationId xmlns:a16="http://schemas.microsoft.com/office/drawing/2014/main" id="{DDB1F75F-853A-4F45-8808-4873CC5946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624754" y="100447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12</xdr:col>
      <xdr:colOff>240323</xdr:colOff>
      <xdr:row>1</xdr:row>
      <xdr:rowOff>72244</xdr:rowOff>
    </xdr:from>
    <xdr:to>
      <xdr:col>14</xdr:col>
      <xdr:colOff>322386</xdr:colOff>
      <xdr:row>3</xdr:row>
      <xdr:rowOff>93074</xdr:rowOff>
    </xdr:to>
    <xdr:pic>
      <xdr:nvPicPr>
        <xdr:cNvPr id="23" name="Imagen 22">
          <a:extLst>
            <a:ext uri="{FF2B5EF4-FFF2-40B4-BE49-F238E27FC236}">
              <a16:creationId xmlns:a16="http://schemas.microsoft.com/office/drawing/2014/main" id="{B0287206-1372-4A1D-9E92-EDE7FA98F1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90492" y="253952"/>
          <a:ext cx="832340" cy="384245"/>
        </a:xfrm>
        <a:prstGeom prst="rect">
          <a:avLst/>
        </a:prstGeom>
      </xdr:spPr>
    </xdr:pic>
    <xdr:clientData/>
  </xdr:twoCellAnchor>
  <xdr:twoCellAnchor editAs="oneCell">
    <xdr:from>
      <xdr:col>0</xdr:col>
      <xdr:colOff>123094</xdr:colOff>
      <xdr:row>0</xdr:row>
      <xdr:rowOff>41030</xdr:rowOff>
    </xdr:from>
    <xdr:to>
      <xdr:col>1</xdr:col>
      <xdr:colOff>175092</xdr:colOff>
      <xdr:row>4</xdr:row>
      <xdr:rowOff>17592</xdr:rowOff>
    </xdr:to>
    <xdr:pic>
      <xdr:nvPicPr>
        <xdr:cNvPr id="18" name="Imagen 17">
          <a:extLst>
            <a:ext uri="{FF2B5EF4-FFF2-40B4-BE49-F238E27FC236}">
              <a16:creationId xmlns:a16="http://schemas.microsoft.com/office/drawing/2014/main" id="{D119774B-838B-4452-94F4-E710921CF9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3094" y="41030"/>
          <a:ext cx="843306" cy="703393"/>
        </a:xfrm>
        <a:prstGeom prst="rect">
          <a:avLst/>
        </a:prstGeom>
      </xdr:spPr>
    </xdr:pic>
    <xdr:clientData/>
  </xdr:twoCellAnchor>
  <xdr:twoCellAnchor editAs="oneCell">
    <xdr:from>
      <xdr:col>1</xdr:col>
      <xdr:colOff>304801</xdr:colOff>
      <xdr:row>0</xdr:row>
      <xdr:rowOff>106308</xdr:rowOff>
    </xdr:from>
    <xdr:to>
      <xdr:col>4</xdr:col>
      <xdr:colOff>168752</xdr:colOff>
      <xdr:row>4</xdr:row>
      <xdr:rowOff>41039</xdr:rowOff>
    </xdr:to>
    <xdr:pic>
      <xdr:nvPicPr>
        <xdr:cNvPr id="19" name="Imagen 18">
          <a:extLst>
            <a:ext uri="{FF2B5EF4-FFF2-40B4-BE49-F238E27FC236}">
              <a16:creationId xmlns:a16="http://schemas.microsoft.com/office/drawing/2014/main" id="{96831C38-E1D6-494A-AA8D-DD3F280E1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6109" y="106308"/>
          <a:ext cx="1288305" cy="661562"/>
        </a:xfrm>
        <a:prstGeom prst="rect">
          <a:avLst/>
        </a:prstGeom>
      </xdr:spPr>
    </xdr:pic>
    <xdr:clientData/>
  </xdr:twoCellAnchor>
  <xdr:twoCellAnchor editAs="oneCell">
    <xdr:from>
      <xdr:col>4</xdr:col>
      <xdr:colOff>246185</xdr:colOff>
      <xdr:row>1</xdr:row>
      <xdr:rowOff>78105</xdr:rowOff>
    </xdr:from>
    <xdr:to>
      <xdr:col>6</xdr:col>
      <xdr:colOff>304802</xdr:colOff>
      <xdr:row>3</xdr:row>
      <xdr:rowOff>98935</xdr:rowOff>
    </xdr:to>
    <xdr:pic>
      <xdr:nvPicPr>
        <xdr:cNvPr id="20" name="Imagen 19">
          <a:extLst>
            <a:ext uri="{FF2B5EF4-FFF2-40B4-BE49-F238E27FC236}">
              <a16:creationId xmlns:a16="http://schemas.microsoft.com/office/drawing/2014/main" id="{A01B9CB7-9737-44CE-8DD1-B8E9F3E9AA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61847" y="259813"/>
          <a:ext cx="832340" cy="384245"/>
        </a:xfrm>
        <a:prstGeom prst="rect">
          <a:avLst/>
        </a:prstGeom>
      </xdr:spPr>
    </xdr:pic>
    <xdr:clientData/>
  </xdr:twoCellAnchor>
  <xdr:twoCellAnchor>
    <xdr:from>
      <xdr:col>0</xdr:col>
      <xdr:colOff>19051</xdr:colOff>
      <xdr:row>0</xdr:row>
      <xdr:rowOff>9524</xdr:rowOff>
    </xdr:from>
    <xdr:to>
      <xdr:col>7</xdr:col>
      <xdr:colOff>19538</xdr:colOff>
      <xdr:row>24</xdr:row>
      <xdr:rowOff>63499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65AA6B18-694C-4D04-8089-E0D64496EEDE}"/>
            </a:ext>
          </a:extLst>
        </xdr:cNvPr>
        <xdr:cNvSpPr/>
      </xdr:nvSpPr>
      <xdr:spPr>
        <a:xfrm>
          <a:off x="19051" y="9524"/>
          <a:ext cx="3751872" cy="4831129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13185</xdr:colOff>
      <xdr:row>0</xdr:row>
      <xdr:rowOff>15386</xdr:rowOff>
    </xdr:from>
    <xdr:to>
      <xdr:col>15</xdr:col>
      <xdr:colOff>0</xdr:colOff>
      <xdr:row>24</xdr:row>
      <xdr:rowOff>69361</xdr:rowOff>
    </xdr:to>
    <xdr:sp macro="" textlink="">
      <xdr:nvSpPr>
        <xdr:cNvPr id="11" name="Rectángulo: esquinas redondeadas 10">
          <a:extLst>
            <a:ext uri="{FF2B5EF4-FFF2-40B4-BE49-F238E27FC236}">
              <a16:creationId xmlns:a16="http://schemas.microsoft.com/office/drawing/2014/main" id="{1BA5DF80-3F2E-4694-965B-20EB44AB47F3}"/>
            </a:ext>
          </a:extLst>
        </xdr:cNvPr>
        <xdr:cNvSpPr/>
      </xdr:nvSpPr>
      <xdr:spPr>
        <a:xfrm>
          <a:off x="3588870" y="19196"/>
          <a:ext cx="3297705" cy="4953635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0</xdr:col>
      <xdr:colOff>19049</xdr:colOff>
      <xdr:row>25</xdr:row>
      <xdr:rowOff>9524</xdr:rowOff>
    </xdr:from>
    <xdr:to>
      <xdr:col>7</xdr:col>
      <xdr:colOff>23445</xdr:colOff>
      <xdr:row>49</xdr:row>
      <xdr:rowOff>63499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58411512-9248-4B02-9CF2-CE0A77DE7C32}"/>
            </a:ext>
          </a:extLst>
        </xdr:cNvPr>
        <xdr:cNvSpPr/>
      </xdr:nvSpPr>
      <xdr:spPr>
        <a:xfrm>
          <a:off x="22859" y="5097779"/>
          <a:ext cx="3435301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  <xdr:twoCellAnchor>
    <xdr:from>
      <xdr:col>8</xdr:col>
      <xdr:colOff>19050</xdr:colOff>
      <xdr:row>25</xdr:row>
      <xdr:rowOff>9524</xdr:rowOff>
    </xdr:from>
    <xdr:to>
      <xdr:col>15</xdr:col>
      <xdr:colOff>0</xdr:colOff>
      <xdr:row>49</xdr:row>
      <xdr:rowOff>63499</xdr:rowOff>
    </xdr:to>
    <xdr:sp macro="" textlink="">
      <xdr:nvSpPr>
        <xdr:cNvPr id="13" name="Rectángulo: esquinas redondeadas 12">
          <a:extLst>
            <a:ext uri="{FF2B5EF4-FFF2-40B4-BE49-F238E27FC236}">
              <a16:creationId xmlns:a16="http://schemas.microsoft.com/office/drawing/2014/main" id="{6DC97E8C-EDA9-40DE-987B-6728239DC6E2}"/>
            </a:ext>
          </a:extLst>
        </xdr:cNvPr>
        <xdr:cNvSpPr/>
      </xdr:nvSpPr>
      <xdr:spPr>
        <a:xfrm>
          <a:off x="3587115" y="5097779"/>
          <a:ext cx="3299460" cy="4906010"/>
        </a:xfrm>
        <a:prstGeom prst="roundRect">
          <a:avLst/>
        </a:prstGeom>
        <a:noFill/>
        <a:ln w="3810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endParaRPr lang="es-DO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27B379-54B9-4858-80C3-F410E31893CD}">
  <dimension ref="A4:BI55"/>
  <sheetViews>
    <sheetView topLeftCell="AH1" zoomScale="110" zoomScaleNormal="110" workbookViewId="0">
      <selection activeCell="BG2" sqref="AV2:BG16"/>
    </sheetView>
  </sheetViews>
  <sheetFormatPr baseColWidth="10" defaultColWidth="11.42578125" defaultRowHeight="15" x14ac:dyDescent="0.25"/>
  <cols>
    <col min="1" max="1" width="4" style="23" customWidth="1"/>
    <col min="2" max="2" width="12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48" t="s">
        <v>0</v>
      </c>
      <c r="V10" s="149" t="s">
        <v>14</v>
      </c>
      <c r="W10" s="149" t="s">
        <v>1</v>
      </c>
      <c r="X10" s="149" t="s">
        <v>16</v>
      </c>
      <c r="Y10" s="149" t="s">
        <v>2</v>
      </c>
      <c r="Z10" s="149" t="s">
        <v>17</v>
      </c>
      <c r="AA10" s="149" t="s">
        <v>3</v>
      </c>
      <c r="AB10" s="150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31"/>
      <c r="F11" s="32"/>
      <c r="G11" s="32"/>
      <c r="H11" s="32"/>
      <c r="I11" s="32"/>
      <c r="J11" s="32"/>
      <c r="K11" s="32"/>
      <c r="L11" s="33"/>
      <c r="M11" s="31"/>
      <c r="N11" s="32"/>
      <c r="O11" s="32"/>
      <c r="P11" s="32"/>
      <c r="Q11" s="32"/>
      <c r="R11" s="32"/>
      <c r="S11" s="32"/>
      <c r="T11" s="33"/>
      <c r="U11" s="145"/>
      <c r="V11" s="146"/>
      <c r="W11" s="146"/>
      <c r="X11" s="146"/>
      <c r="Y11" s="146"/>
      <c r="Z11" s="146"/>
      <c r="AA11" s="146"/>
      <c r="AB11" s="147"/>
      <c r="AC11" s="31"/>
      <c r="AD11" s="32"/>
      <c r="AE11" s="32"/>
      <c r="AF11" s="32"/>
      <c r="AG11" s="32"/>
      <c r="AH11" s="32"/>
      <c r="AI11" s="32">
        <v>50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95</v>
      </c>
      <c r="F12" s="32"/>
      <c r="G12" s="32">
        <v>89</v>
      </c>
      <c r="H12" s="32"/>
      <c r="I12" s="32">
        <v>88</v>
      </c>
      <c r="J12" s="32"/>
      <c r="K12" s="32">
        <v>87</v>
      </c>
      <c r="L12" s="33"/>
      <c r="M12" s="31">
        <v>90</v>
      </c>
      <c r="N12" s="32"/>
      <c r="O12" s="32">
        <v>87</v>
      </c>
      <c r="P12" s="32"/>
      <c r="Q12" s="32">
        <v>89</v>
      </c>
      <c r="R12" s="32"/>
      <c r="S12" s="32">
        <v>85</v>
      </c>
      <c r="T12" s="33"/>
      <c r="U12" s="31">
        <v>95</v>
      </c>
      <c r="V12" s="32"/>
      <c r="W12" s="32">
        <v>90</v>
      </c>
      <c r="X12" s="32"/>
      <c r="Y12" s="32">
        <v>86</v>
      </c>
      <c r="Z12" s="32"/>
      <c r="AA12" s="32">
        <v>88</v>
      </c>
      <c r="AB12" s="33"/>
      <c r="AC12" s="31">
        <v>89</v>
      </c>
      <c r="AD12" s="32"/>
      <c r="AE12" s="32">
        <v>88</v>
      </c>
      <c r="AF12" s="32"/>
      <c r="AG12" s="32">
        <v>90</v>
      </c>
      <c r="AH12" s="32"/>
      <c r="AI12" s="32">
        <v>89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89.75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87.75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89.75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89</v>
      </c>
      <c r="AO12" s="65">
        <f t="shared" ref="AO12:AO55" si="4">AVERAGE(AK12:AN12)</f>
        <v>89.0625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89.0625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92.25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88.25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87.25</v>
      </c>
      <c r="BI12" s="32">
        <f>AVERAGE(BE12:BH12)</f>
        <v>89.0625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85</v>
      </c>
      <c r="F13" s="32"/>
      <c r="G13" s="32">
        <v>75</v>
      </c>
      <c r="H13" s="32"/>
      <c r="I13" s="32">
        <v>76</v>
      </c>
      <c r="J13" s="32"/>
      <c r="K13" s="32">
        <v>75</v>
      </c>
      <c r="L13" s="33"/>
      <c r="M13" s="31">
        <v>86</v>
      </c>
      <c r="N13" s="32"/>
      <c r="O13" s="32">
        <v>74</v>
      </c>
      <c r="P13" s="32"/>
      <c r="Q13" s="32">
        <v>75</v>
      </c>
      <c r="R13" s="32"/>
      <c r="S13" s="32">
        <v>76</v>
      </c>
      <c r="T13" s="33"/>
      <c r="U13" s="31">
        <v>86</v>
      </c>
      <c r="V13" s="32"/>
      <c r="W13" s="32">
        <v>75</v>
      </c>
      <c r="X13" s="32"/>
      <c r="Y13" s="32">
        <v>75</v>
      </c>
      <c r="Z13" s="32"/>
      <c r="AA13" s="32">
        <v>76</v>
      </c>
      <c r="AB13" s="33"/>
      <c r="AC13" s="31">
        <v>90</v>
      </c>
      <c r="AD13" s="32"/>
      <c r="AE13" s="32">
        <v>79</v>
      </c>
      <c r="AF13" s="32"/>
      <c r="AG13" s="32">
        <v>78</v>
      </c>
      <c r="AH13" s="32"/>
      <c r="AI13" s="32">
        <v>77</v>
      </c>
      <c r="AJ13" s="13"/>
      <c r="AK13" s="61">
        <f t="shared" si="0"/>
        <v>77.75</v>
      </c>
      <c r="AL13" s="62">
        <f t="shared" si="1"/>
        <v>77.75</v>
      </c>
      <c r="AM13" s="63">
        <f t="shared" si="2"/>
        <v>78</v>
      </c>
      <c r="AN13" s="64">
        <f t="shared" si="3"/>
        <v>81</v>
      </c>
      <c r="AO13" s="65">
        <f t="shared" si="4"/>
        <v>78.625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78.625</v>
      </c>
      <c r="BC13" s="81" t="str">
        <f t="shared" si="13"/>
        <v/>
      </c>
      <c r="BE13" s="32">
        <f t="shared" si="14"/>
        <v>86.75</v>
      </c>
      <c r="BF13" s="32">
        <f t="shared" si="15"/>
        <v>75.75</v>
      </c>
      <c r="BG13" s="32">
        <f t="shared" si="16"/>
        <v>76</v>
      </c>
      <c r="BH13" s="32">
        <f t="shared" si="17"/>
        <v>76</v>
      </c>
      <c r="BI13" s="32">
        <f>AVERAGE(BE13:BH13)</f>
        <v>78.625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90</v>
      </c>
      <c r="F14" s="32"/>
      <c r="G14" s="32">
        <v>89</v>
      </c>
      <c r="H14" s="32"/>
      <c r="I14" s="32">
        <v>88</v>
      </c>
      <c r="J14" s="32"/>
      <c r="K14" s="32">
        <v>76</v>
      </c>
      <c r="L14" s="33"/>
      <c r="M14" s="31">
        <v>89</v>
      </c>
      <c r="N14" s="32"/>
      <c r="O14" s="32">
        <v>90</v>
      </c>
      <c r="P14" s="32"/>
      <c r="Q14" s="32">
        <v>89</v>
      </c>
      <c r="R14" s="32"/>
      <c r="S14" s="32">
        <v>79</v>
      </c>
      <c r="T14" s="33"/>
      <c r="U14" s="31">
        <v>89</v>
      </c>
      <c r="V14" s="32"/>
      <c r="W14" s="32">
        <v>88</v>
      </c>
      <c r="X14" s="32"/>
      <c r="Y14" s="32">
        <v>90</v>
      </c>
      <c r="Z14" s="32"/>
      <c r="AA14" s="32">
        <v>80</v>
      </c>
      <c r="AB14" s="33"/>
      <c r="AC14" s="31">
        <v>88</v>
      </c>
      <c r="AD14" s="32"/>
      <c r="AE14" s="32">
        <v>90</v>
      </c>
      <c r="AF14" s="32"/>
      <c r="AG14" s="32">
        <v>90</v>
      </c>
      <c r="AH14" s="32"/>
      <c r="AI14" s="32">
        <v>85</v>
      </c>
      <c r="AJ14" s="13"/>
      <c r="AK14" s="61">
        <f t="shared" si="0"/>
        <v>85.75</v>
      </c>
      <c r="AL14" s="62">
        <f t="shared" si="1"/>
        <v>86.75</v>
      </c>
      <c r="AM14" s="63">
        <f t="shared" si="2"/>
        <v>86.75</v>
      </c>
      <c r="AN14" s="64">
        <f t="shared" si="3"/>
        <v>88.25</v>
      </c>
      <c r="AO14" s="65">
        <f t="shared" si="4"/>
        <v>86.875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86.875</v>
      </c>
      <c r="BC14" s="81" t="str">
        <f t="shared" si="13"/>
        <v/>
      </c>
      <c r="BE14" s="32">
        <f t="shared" si="14"/>
        <v>89</v>
      </c>
      <c r="BF14" s="32">
        <f t="shared" si="15"/>
        <v>89.25</v>
      </c>
      <c r="BG14" s="32">
        <f t="shared" si="16"/>
        <v>89.25</v>
      </c>
      <c r="BH14" s="32">
        <f t="shared" si="17"/>
        <v>80</v>
      </c>
      <c r="BI14" s="32">
        <f t="shared" ref="BI14:BI55" si="18">AVERAGE(BE14:BH14)</f>
        <v>86.875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96</v>
      </c>
      <c r="F15" s="32"/>
      <c r="G15" s="32">
        <v>97</v>
      </c>
      <c r="H15" s="32"/>
      <c r="I15" s="32">
        <v>98</v>
      </c>
      <c r="J15" s="32"/>
      <c r="K15" s="32">
        <v>99</v>
      </c>
      <c r="L15" s="33"/>
      <c r="M15" s="31">
        <v>99</v>
      </c>
      <c r="N15" s="32"/>
      <c r="O15" s="32">
        <v>98</v>
      </c>
      <c r="P15" s="32"/>
      <c r="Q15" s="32">
        <v>99</v>
      </c>
      <c r="R15" s="32"/>
      <c r="S15" s="32">
        <v>98</v>
      </c>
      <c r="T15" s="33"/>
      <c r="U15" s="31">
        <v>98</v>
      </c>
      <c r="V15" s="32"/>
      <c r="W15" s="32">
        <v>99</v>
      </c>
      <c r="X15" s="32"/>
      <c r="Y15" s="32">
        <v>100</v>
      </c>
      <c r="Z15" s="32"/>
      <c r="AA15" s="32">
        <v>99</v>
      </c>
      <c r="AB15" s="33"/>
      <c r="AC15" s="31">
        <v>99</v>
      </c>
      <c r="AD15" s="32"/>
      <c r="AE15" s="32">
        <v>99</v>
      </c>
      <c r="AF15" s="32"/>
      <c r="AG15" s="32">
        <v>100</v>
      </c>
      <c r="AH15" s="32"/>
      <c r="AI15" s="32">
        <v>98</v>
      </c>
      <c r="AJ15" s="13"/>
      <c r="AK15" s="61">
        <f t="shared" si="0"/>
        <v>97.5</v>
      </c>
      <c r="AL15" s="62">
        <f t="shared" si="1"/>
        <v>98.5</v>
      </c>
      <c r="AM15" s="63">
        <f t="shared" si="2"/>
        <v>99</v>
      </c>
      <c r="AN15" s="64">
        <f t="shared" si="3"/>
        <v>99</v>
      </c>
      <c r="AO15" s="65">
        <f t="shared" si="4"/>
        <v>98.5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98.5</v>
      </c>
      <c r="BC15" s="81" t="str">
        <f t="shared" si="13"/>
        <v/>
      </c>
      <c r="BE15" s="32">
        <f t="shared" si="14"/>
        <v>98</v>
      </c>
      <c r="BF15" s="32">
        <f t="shared" si="15"/>
        <v>98.25</v>
      </c>
      <c r="BG15" s="32">
        <f t="shared" si="16"/>
        <v>99.25</v>
      </c>
      <c r="BH15" s="32">
        <f t="shared" si="17"/>
        <v>98.5</v>
      </c>
      <c r="BI15" s="32">
        <f t="shared" si="18"/>
        <v>98.5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80</v>
      </c>
      <c r="F16" s="32"/>
      <c r="G16" s="32">
        <v>78</v>
      </c>
      <c r="H16" s="32"/>
      <c r="I16" s="32">
        <v>83</v>
      </c>
      <c r="J16" s="32"/>
      <c r="K16" s="32">
        <v>84</v>
      </c>
      <c r="L16" s="33"/>
      <c r="M16" s="31">
        <v>84</v>
      </c>
      <c r="N16" s="32"/>
      <c r="O16" s="32">
        <v>79</v>
      </c>
      <c r="P16" s="32"/>
      <c r="Q16" s="32">
        <v>76</v>
      </c>
      <c r="R16" s="32"/>
      <c r="S16" s="32">
        <v>85</v>
      </c>
      <c r="T16" s="33"/>
      <c r="U16" s="31">
        <v>76</v>
      </c>
      <c r="V16" s="32"/>
      <c r="W16" s="32">
        <v>80</v>
      </c>
      <c r="X16" s="32"/>
      <c r="Y16" s="32">
        <v>79</v>
      </c>
      <c r="Z16" s="32"/>
      <c r="AA16" s="32">
        <v>86</v>
      </c>
      <c r="AB16" s="33"/>
      <c r="AC16" s="31">
        <v>75</v>
      </c>
      <c r="AD16" s="32"/>
      <c r="AE16" s="32">
        <v>76</v>
      </c>
      <c r="AF16" s="32"/>
      <c r="AG16" s="32">
        <v>85</v>
      </c>
      <c r="AH16" s="32"/>
      <c r="AI16" s="32">
        <v>88</v>
      </c>
      <c r="AJ16" s="13"/>
      <c r="AK16" s="61">
        <f t="shared" si="0"/>
        <v>81.25</v>
      </c>
      <c r="AL16" s="62">
        <f t="shared" si="1"/>
        <v>81</v>
      </c>
      <c r="AM16" s="63">
        <f t="shared" si="2"/>
        <v>80.25</v>
      </c>
      <c r="AN16" s="64">
        <f t="shared" si="3"/>
        <v>81</v>
      </c>
      <c r="AO16" s="65">
        <f t="shared" si="4"/>
        <v>80.875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80.875</v>
      </c>
      <c r="BC16" s="81" t="str">
        <f t="shared" si="13"/>
        <v/>
      </c>
      <c r="BE16" s="32">
        <f t="shared" si="14"/>
        <v>78.75</v>
      </c>
      <c r="BF16" s="32">
        <f t="shared" si="15"/>
        <v>78.25</v>
      </c>
      <c r="BG16" s="32">
        <f t="shared" si="16"/>
        <v>80.75</v>
      </c>
      <c r="BH16" s="32">
        <f t="shared" si="17"/>
        <v>85.75</v>
      </c>
      <c r="BI16" s="32">
        <f t="shared" si="18"/>
        <v>80.875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80</v>
      </c>
      <c r="F17" s="32"/>
      <c r="G17" s="32">
        <v>85</v>
      </c>
      <c r="H17" s="32"/>
      <c r="I17" s="32">
        <v>89</v>
      </c>
      <c r="J17" s="32"/>
      <c r="K17" s="32">
        <v>90</v>
      </c>
      <c r="L17" s="33"/>
      <c r="M17" s="31">
        <v>80</v>
      </c>
      <c r="N17" s="32"/>
      <c r="O17" s="32">
        <v>90</v>
      </c>
      <c r="P17" s="32"/>
      <c r="Q17" s="32">
        <v>89</v>
      </c>
      <c r="R17" s="32"/>
      <c r="S17" s="32">
        <v>91</v>
      </c>
      <c r="T17" s="33"/>
      <c r="U17" s="31">
        <v>85</v>
      </c>
      <c r="V17" s="32"/>
      <c r="W17" s="32">
        <v>87</v>
      </c>
      <c r="X17" s="32"/>
      <c r="Y17" s="32">
        <v>89</v>
      </c>
      <c r="Z17" s="32"/>
      <c r="AA17" s="32">
        <v>94</v>
      </c>
      <c r="AB17" s="33"/>
      <c r="AC17" s="31">
        <v>84</v>
      </c>
      <c r="AD17" s="32"/>
      <c r="AE17" s="32">
        <v>88</v>
      </c>
      <c r="AF17" s="32"/>
      <c r="AG17" s="32">
        <v>90</v>
      </c>
      <c r="AH17" s="32"/>
      <c r="AI17" s="32">
        <v>90</v>
      </c>
      <c r="AJ17" s="13"/>
      <c r="AK17" s="61">
        <f t="shared" si="0"/>
        <v>86</v>
      </c>
      <c r="AL17" s="62">
        <f t="shared" si="1"/>
        <v>87.5</v>
      </c>
      <c r="AM17" s="63">
        <f t="shared" si="2"/>
        <v>88.75</v>
      </c>
      <c r="AN17" s="64">
        <f t="shared" si="3"/>
        <v>88</v>
      </c>
      <c r="AO17" s="65">
        <f t="shared" si="4"/>
        <v>87.5625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87.5625</v>
      </c>
      <c r="BC17" s="81" t="str">
        <f t="shared" si="13"/>
        <v/>
      </c>
      <c r="BE17" s="32">
        <f t="shared" si="14"/>
        <v>82.25</v>
      </c>
      <c r="BF17" s="32">
        <f t="shared" si="15"/>
        <v>87.5</v>
      </c>
      <c r="BG17" s="32">
        <f t="shared" si="16"/>
        <v>89.25</v>
      </c>
      <c r="BH17" s="32">
        <f t="shared" si="17"/>
        <v>91.25</v>
      </c>
      <c r="BI17" s="32">
        <f t="shared" si="18"/>
        <v>87.5625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75</v>
      </c>
      <c r="F18" s="32"/>
      <c r="G18" s="32">
        <v>73</v>
      </c>
      <c r="H18" s="32"/>
      <c r="I18" s="32">
        <v>74</v>
      </c>
      <c r="J18" s="32"/>
      <c r="K18" s="32">
        <v>74</v>
      </c>
      <c r="L18" s="33"/>
      <c r="M18" s="31">
        <v>75</v>
      </c>
      <c r="N18" s="32"/>
      <c r="O18" s="32">
        <v>76</v>
      </c>
      <c r="P18" s="32"/>
      <c r="Q18" s="32">
        <v>74</v>
      </c>
      <c r="R18" s="32"/>
      <c r="S18" s="32">
        <v>74</v>
      </c>
      <c r="T18" s="33"/>
      <c r="U18" s="31">
        <v>76</v>
      </c>
      <c r="V18" s="32"/>
      <c r="W18" s="32">
        <v>78</v>
      </c>
      <c r="X18" s="32"/>
      <c r="Y18" s="32">
        <v>79</v>
      </c>
      <c r="Z18" s="32"/>
      <c r="AA18" s="32">
        <v>76</v>
      </c>
      <c r="AB18" s="33"/>
      <c r="AC18" s="31">
        <v>76</v>
      </c>
      <c r="AD18" s="32"/>
      <c r="AE18" s="32">
        <v>75</v>
      </c>
      <c r="AF18" s="32"/>
      <c r="AG18" s="32">
        <v>76</v>
      </c>
      <c r="AH18" s="32"/>
      <c r="AI18" s="32">
        <v>79</v>
      </c>
      <c r="AJ18" s="13"/>
      <c r="AK18" s="61">
        <f t="shared" si="0"/>
        <v>74</v>
      </c>
      <c r="AL18" s="62">
        <f t="shared" si="1"/>
        <v>74.75</v>
      </c>
      <c r="AM18" s="63">
        <f t="shared" si="2"/>
        <v>77.25</v>
      </c>
      <c r="AN18" s="64">
        <f t="shared" si="3"/>
        <v>76.5</v>
      </c>
      <c r="AO18" s="65">
        <f t="shared" si="4"/>
        <v>75.625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75.625</v>
      </c>
      <c r="BC18" s="81" t="str">
        <f t="shared" si="13"/>
        <v/>
      </c>
      <c r="BE18" s="32">
        <f t="shared" si="14"/>
        <v>75.5</v>
      </c>
      <c r="BF18" s="32">
        <f t="shared" si="15"/>
        <v>75.5</v>
      </c>
      <c r="BG18" s="32">
        <f t="shared" si="16"/>
        <v>75.75</v>
      </c>
      <c r="BH18" s="32">
        <f t="shared" si="17"/>
        <v>75.75</v>
      </c>
      <c r="BI18" s="32">
        <f t="shared" si="18"/>
        <v>75.625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75</v>
      </c>
      <c r="F19" s="32"/>
      <c r="G19" s="32">
        <v>76</v>
      </c>
      <c r="H19" s="32"/>
      <c r="I19" s="32">
        <v>80</v>
      </c>
      <c r="J19" s="32"/>
      <c r="K19" s="32">
        <v>84</v>
      </c>
      <c r="L19" s="33"/>
      <c r="M19" s="31">
        <v>76</v>
      </c>
      <c r="N19" s="32"/>
      <c r="O19" s="32">
        <v>79</v>
      </c>
      <c r="P19" s="32"/>
      <c r="Q19" s="32">
        <v>78</v>
      </c>
      <c r="R19" s="32"/>
      <c r="S19" s="32">
        <v>79</v>
      </c>
      <c r="T19" s="33"/>
      <c r="U19" s="31">
        <v>74</v>
      </c>
      <c r="V19" s="32"/>
      <c r="W19" s="32">
        <v>79</v>
      </c>
      <c r="X19" s="32"/>
      <c r="Y19" s="32">
        <v>78</v>
      </c>
      <c r="Z19" s="32"/>
      <c r="AA19" s="32">
        <v>80</v>
      </c>
      <c r="AB19" s="33"/>
      <c r="AC19" s="31">
        <v>76</v>
      </c>
      <c r="AD19" s="32"/>
      <c r="AE19" s="32">
        <v>79</v>
      </c>
      <c r="AF19" s="32"/>
      <c r="AG19" s="32">
        <v>80</v>
      </c>
      <c r="AH19" s="32"/>
      <c r="AI19" s="32">
        <v>84</v>
      </c>
      <c r="AJ19" s="13"/>
      <c r="AK19" s="61">
        <f t="shared" si="0"/>
        <v>78.75</v>
      </c>
      <c r="AL19" s="62">
        <f t="shared" si="1"/>
        <v>78</v>
      </c>
      <c r="AM19" s="63">
        <f t="shared" si="2"/>
        <v>77.75</v>
      </c>
      <c r="AN19" s="64">
        <f t="shared" si="3"/>
        <v>79.75</v>
      </c>
      <c r="AO19" s="65">
        <f t="shared" si="4"/>
        <v>78.5625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78.5625</v>
      </c>
      <c r="BC19" s="81" t="str">
        <f t="shared" si="13"/>
        <v/>
      </c>
      <c r="BE19" s="32">
        <f t="shared" si="14"/>
        <v>75.25</v>
      </c>
      <c r="BF19" s="32">
        <f t="shared" si="15"/>
        <v>78.25</v>
      </c>
      <c r="BG19" s="32">
        <f t="shared" si="16"/>
        <v>79</v>
      </c>
      <c r="BH19" s="32">
        <f t="shared" si="17"/>
        <v>81.75</v>
      </c>
      <c r="BI19" s="32">
        <f t="shared" si="18"/>
        <v>78.5625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>
        <v>0</v>
      </c>
      <c r="F20" s="32"/>
      <c r="G20" s="32">
        <v>0</v>
      </c>
      <c r="H20" s="32"/>
      <c r="I20" s="32">
        <v>0</v>
      </c>
      <c r="J20" s="32"/>
      <c r="K20" s="32">
        <v>0</v>
      </c>
      <c r="L20" s="33"/>
      <c r="M20" s="31">
        <v>0</v>
      </c>
      <c r="N20" s="32"/>
      <c r="O20" s="32">
        <v>0</v>
      </c>
      <c r="P20" s="32"/>
      <c r="Q20" s="32">
        <v>0</v>
      </c>
      <c r="R20" s="32"/>
      <c r="S20" s="32">
        <v>0</v>
      </c>
      <c r="T20" s="33"/>
      <c r="U20" s="31">
        <v>0</v>
      </c>
      <c r="V20" s="32"/>
      <c r="W20" s="32">
        <v>0</v>
      </c>
      <c r="X20" s="32"/>
      <c r="Y20" s="32">
        <v>0</v>
      </c>
      <c r="Z20" s="32"/>
      <c r="AA20" s="32">
        <v>0</v>
      </c>
      <c r="AB20" s="33"/>
      <c r="AC20" s="31">
        <v>0</v>
      </c>
      <c r="AD20" s="32"/>
      <c r="AE20" s="32">
        <v>0</v>
      </c>
      <c r="AF20" s="32"/>
      <c r="AG20" s="32">
        <v>0</v>
      </c>
      <c r="AH20" s="32"/>
      <c r="AI20" s="32">
        <v>0</v>
      </c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>
        <v>75</v>
      </c>
      <c r="F21" s="32"/>
      <c r="G21" s="32">
        <v>0</v>
      </c>
      <c r="H21" s="32"/>
      <c r="I21" s="32">
        <v>0</v>
      </c>
      <c r="J21" s="32"/>
      <c r="K21" s="32">
        <v>0</v>
      </c>
      <c r="L21" s="33"/>
      <c r="M21" s="31">
        <v>0</v>
      </c>
      <c r="N21" s="32"/>
      <c r="O21" s="32">
        <v>0</v>
      </c>
      <c r="P21" s="32"/>
      <c r="Q21" s="32">
        <v>0</v>
      </c>
      <c r="R21" s="32"/>
      <c r="S21" s="32">
        <v>0</v>
      </c>
      <c r="T21" s="33"/>
      <c r="U21" s="31">
        <v>0</v>
      </c>
      <c r="V21" s="32"/>
      <c r="W21" s="32">
        <v>0</v>
      </c>
      <c r="X21" s="32"/>
      <c r="Y21" s="32">
        <v>0</v>
      </c>
      <c r="Z21" s="32"/>
      <c r="AA21" s="32">
        <v>0</v>
      </c>
      <c r="AB21" s="33"/>
      <c r="AC21" s="31">
        <v>0</v>
      </c>
      <c r="AD21" s="32"/>
      <c r="AE21" s="32">
        <v>0</v>
      </c>
      <c r="AF21" s="32">
        <v>0</v>
      </c>
      <c r="AG21" s="32">
        <v>0</v>
      </c>
      <c r="AH21" s="32"/>
      <c r="AI21" s="32">
        <v>0</v>
      </c>
      <c r="AJ21" s="13"/>
      <c r="AK21" s="61">
        <f t="shared" si="0"/>
        <v>18.75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4.6875</v>
      </c>
      <c r="AP21" s="54"/>
      <c r="AR21" s="71">
        <f t="shared" si="5"/>
        <v>2.34375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4.6875</v>
      </c>
      <c r="BE21" s="32">
        <f t="shared" si="14"/>
        <v>18.75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4.6875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90</v>
      </c>
      <c r="F22" s="32"/>
      <c r="G22" s="32">
        <v>89</v>
      </c>
      <c r="H22" s="32"/>
      <c r="I22" s="32">
        <v>80</v>
      </c>
      <c r="J22" s="32"/>
      <c r="K22" s="32">
        <v>84</v>
      </c>
      <c r="L22" s="33"/>
      <c r="M22" s="31">
        <v>93</v>
      </c>
      <c r="N22" s="32"/>
      <c r="O22" s="32">
        <v>88</v>
      </c>
      <c r="P22" s="32"/>
      <c r="Q22" s="32">
        <v>89</v>
      </c>
      <c r="R22" s="32"/>
      <c r="S22" s="32">
        <v>86</v>
      </c>
      <c r="T22" s="33"/>
      <c r="U22" s="31">
        <v>94</v>
      </c>
      <c r="V22" s="32"/>
      <c r="W22" s="32">
        <v>86</v>
      </c>
      <c r="X22" s="32"/>
      <c r="Y22" s="32">
        <v>89</v>
      </c>
      <c r="Z22" s="32"/>
      <c r="AA22" s="32">
        <v>83</v>
      </c>
      <c r="AB22" s="33"/>
      <c r="AC22" s="31">
        <v>90</v>
      </c>
      <c r="AD22" s="32"/>
      <c r="AE22" s="32">
        <v>89</v>
      </c>
      <c r="AF22" s="32"/>
      <c r="AG22" s="32">
        <v>85</v>
      </c>
      <c r="AH22" s="32"/>
      <c r="AI22" s="32">
        <v>89</v>
      </c>
      <c r="AJ22" s="13"/>
      <c r="AK22" s="61">
        <f t="shared" si="0"/>
        <v>85.75</v>
      </c>
      <c r="AL22" s="62">
        <f t="shared" si="1"/>
        <v>89</v>
      </c>
      <c r="AM22" s="63">
        <f t="shared" si="2"/>
        <v>88</v>
      </c>
      <c r="AN22" s="64">
        <f t="shared" si="3"/>
        <v>88.25</v>
      </c>
      <c r="AO22" s="65">
        <f t="shared" si="4"/>
        <v>87.75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87.75</v>
      </c>
      <c r="BC22" s="81" t="str">
        <f t="shared" si="13"/>
        <v/>
      </c>
      <c r="BE22" s="32">
        <f t="shared" si="14"/>
        <v>91.75</v>
      </c>
      <c r="BF22" s="32">
        <f t="shared" si="15"/>
        <v>88</v>
      </c>
      <c r="BG22" s="32">
        <f t="shared" si="16"/>
        <v>85.75</v>
      </c>
      <c r="BH22" s="32">
        <f t="shared" si="17"/>
        <v>85.5</v>
      </c>
      <c r="BI22" s="32">
        <f t="shared" si="18"/>
        <v>87.75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75</v>
      </c>
      <c r="F23" s="32"/>
      <c r="G23" s="32">
        <v>78</v>
      </c>
      <c r="H23" s="32"/>
      <c r="I23" s="32">
        <v>75</v>
      </c>
      <c r="J23" s="32"/>
      <c r="K23" s="32">
        <v>74</v>
      </c>
      <c r="L23" s="33"/>
      <c r="M23" s="31">
        <v>74</v>
      </c>
      <c r="N23" s="32"/>
      <c r="O23" s="32">
        <v>79</v>
      </c>
      <c r="P23" s="32"/>
      <c r="Q23" s="32">
        <v>78</v>
      </c>
      <c r="R23" s="32"/>
      <c r="S23" s="32">
        <v>75</v>
      </c>
      <c r="T23" s="33"/>
      <c r="U23" s="31">
        <v>73</v>
      </c>
      <c r="V23" s="32"/>
      <c r="W23" s="32">
        <v>79</v>
      </c>
      <c r="X23" s="32"/>
      <c r="Y23" s="32">
        <v>78</v>
      </c>
      <c r="Z23" s="32"/>
      <c r="AA23" s="32">
        <v>76</v>
      </c>
      <c r="AB23" s="33"/>
      <c r="AC23" s="31">
        <v>75</v>
      </c>
      <c r="AD23" s="32"/>
      <c r="AE23" s="32">
        <v>79</v>
      </c>
      <c r="AF23" s="32"/>
      <c r="AG23" s="32">
        <v>80</v>
      </c>
      <c r="AH23" s="32"/>
      <c r="AI23" s="32">
        <v>86</v>
      </c>
      <c r="AJ23" s="13"/>
      <c r="AK23" s="61">
        <f t="shared" si="0"/>
        <v>75.5</v>
      </c>
      <c r="AL23" s="62">
        <f t="shared" si="1"/>
        <v>76.5</v>
      </c>
      <c r="AM23" s="63">
        <f t="shared" si="2"/>
        <v>76.5</v>
      </c>
      <c r="AN23" s="64">
        <f t="shared" si="3"/>
        <v>80</v>
      </c>
      <c r="AO23" s="65">
        <f t="shared" si="4"/>
        <v>77.125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77.125</v>
      </c>
      <c r="BC23" s="81" t="str">
        <f t="shared" si="13"/>
        <v/>
      </c>
      <c r="BE23" s="32">
        <f t="shared" si="14"/>
        <v>74.25</v>
      </c>
      <c r="BF23" s="32">
        <f t="shared" si="15"/>
        <v>78.75</v>
      </c>
      <c r="BG23" s="32">
        <f t="shared" si="16"/>
        <v>77.75</v>
      </c>
      <c r="BH23" s="32">
        <f t="shared" si="17"/>
        <v>77.75</v>
      </c>
      <c r="BI23" s="32">
        <f t="shared" si="18"/>
        <v>77.125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>
        <v>0</v>
      </c>
      <c r="F24" s="32"/>
      <c r="G24" s="32">
        <v>0</v>
      </c>
      <c r="H24" s="32"/>
      <c r="I24" s="32">
        <v>0</v>
      </c>
      <c r="J24" s="32"/>
      <c r="K24" s="32">
        <v>0</v>
      </c>
      <c r="L24" s="33"/>
      <c r="M24" s="31">
        <v>0</v>
      </c>
      <c r="N24" s="32"/>
      <c r="O24" s="32">
        <v>0</v>
      </c>
      <c r="P24" s="32"/>
      <c r="Q24" s="32">
        <v>0</v>
      </c>
      <c r="R24" s="32"/>
      <c r="S24" s="32">
        <v>0</v>
      </c>
      <c r="T24" s="33"/>
      <c r="U24" s="31">
        <v>0</v>
      </c>
      <c r="V24" s="32"/>
      <c r="W24" s="32">
        <v>0</v>
      </c>
      <c r="X24" s="32"/>
      <c r="Y24" s="32">
        <v>0</v>
      </c>
      <c r="Z24" s="32"/>
      <c r="AA24" s="32">
        <v>0</v>
      </c>
      <c r="AB24" s="33"/>
      <c r="AC24" s="31">
        <v>0</v>
      </c>
      <c r="AD24" s="32"/>
      <c r="AE24" s="32">
        <v>0</v>
      </c>
      <c r="AF24" s="32"/>
      <c r="AG24" s="32">
        <v>0</v>
      </c>
      <c r="AH24" s="32"/>
      <c r="AI24" s="32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75</v>
      </c>
      <c r="F25" s="32"/>
      <c r="G25" s="32">
        <v>74</v>
      </c>
      <c r="H25" s="32"/>
      <c r="I25" s="32">
        <v>76</v>
      </c>
      <c r="J25" s="32"/>
      <c r="K25" s="32">
        <v>75</v>
      </c>
      <c r="L25" s="33"/>
      <c r="M25" s="31">
        <v>75</v>
      </c>
      <c r="N25" s="32"/>
      <c r="O25" s="32">
        <v>73</v>
      </c>
      <c r="P25" s="32"/>
      <c r="Q25" s="32">
        <v>74</v>
      </c>
      <c r="R25" s="32"/>
      <c r="S25" s="32">
        <v>75</v>
      </c>
      <c r="T25" s="33"/>
      <c r="U25" s="31">
        <v>74</v>
      </c>
      <c r="V25" s="32"/>
      <c r="W25" s="32">
        <v>74</v>
      </c>
      <c r="X25" s="32"/>
      <c r="Y25" s="32">
        <v>74</v>
      </c>
      <c r="Z25" s="32"/>
      <c r="AA25" s="32">
        <v>74</v>
      </c>
      <c r="AB25" s="33"/>
      <c r="AC25" s="31">
        <v>74</v>
      </c>
      <c r="AD25" s="32"/>
      <c r="AE25" s="32">
        <v>75</v>
      </c>
      <c r="AF25" s="32"/>
      <c r="AG25" s="32">
        <v>73</v>
      </c>
      <c r="AH25" s="32"/>
      <c r="AI25" s="32">
        <v>75</v>
      </c>
      <c r="AJ25" s="13"/>
      <c r="AK25" s="61">
        <f t="shared" si="0"/>
        <v>75</v>
      </c>
      <c r="AL25" s="62">
        <f t="shared" si="1"/>
        <v>74.25</v>
      </c>
      <c r="AM25" s="63">
        <f t="shared" si="2"/>
        <v>74</v>
      </c>
      <c r="AN25" s="64">
        <f t="shared" si="3"/>
        <v>74.25</v>
      </c>
      <c r="AO25" s="65">
        <f t="shared" si="4"/>
        <v>74.375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74.375</v>
      </c>
      <c r="BC25" s="81" t="str">
        <f t="shared" si="13"/>
        <v/>
      </c>
      <c r="BE25" s="32">
        <f t="shared" si="14"/>
        <v>74.5</v>
      </c>
      <c r="BF25" s="32">
        <f t="shared" si="15"/>
        <v>74</v>
      </c>
      <c r="BG25" s="32">
        <f t="shared" si="16"/>
        <v>74.25</v>
      </c>
      <c r="BH25" s="32">
        <f t="shared" si="17"/>
        <v>74.75</v>
      </c>
      <c r="BI25" s="32">
        <f t="shared" si="18"/>
        <v>74.375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90</v>
      </c>
      <c r="F26" s="32"/>
      <c r="G26" s="32">
        <v>89</v>
      </c>
      <c r="H26" s="32"/>
      <c r="I26" s="32">
        <v>94</v>
      </c>
      <c r="J26" s="32"/>
      <c r="K26" s="32">
        <v>96</v>
      </c>
      <c r="L26" s="33"/>
      <c r="M26" s="31">
        <v>90</v>
      </c>
      <c r="N26" s="32"/>
      <c r="O26" s="32">
        <v>89</v>
      </c>
      <c r="P26" s="32"/>
      <c r="Q26" s="32">
        <v>90</v>
      </c>
      <c r="R26" s="32"/>
      <c r="S26" s="32">
        <v>91</v>
      </c>
      <c r="T26" s="33"/>
      <c r="U26" s="31">
        <v>95</v>
      </c>
      <c r="V26" s="32"/>
      <c r="W26" s="32">
        <v>96</v>
      </c>
      <c r="X26" s="32"/>
      <c r="Y26" s="32">
        <v>95</v>
      </c>
      <c r="Z26" s="32"/>
      <c r="AA26" s="32">
        <v>96</v>
      </c>
      <c r="AB26" s="33"/>
      <c r="AC26" s="31">
        <v>98</v>
      </c>
      <c r="AD26" s="32"/>
      <c r="AE26" s="32">
        <v>97</v>
      </c>
      <c r="AF26" s="32"/>
      <c r="AG26" s="32">
        <v>98</v>
      </c>
      <c r="AH26" s="32"/>
      <c r="AI26" s="32">
        <v>97</v>
      </c>
      <c r="AJ26" s="13"/>
      <c r="AK26" s="61">
        <f t="shared" si="0"/>
        <v>92.25</v>
      </c>
      <c r="AL26" s="62">
        <f t="shared" si="1"/>
        <v>90</v>
      </c>
      <c r="AM26" s="63">
        <f t="shared" si="2"/>
        <v>95.5</v>
      </c>
      <c r="AN26" s="64">
        <f t="shared" si="3"/>
        <v>97.5</v>
      </c>
      <c r="AO26" s="65">
        <f t="shared" si="4"/>
        <v>93.8125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93.8125</v>
      </c>
      <c r="BC26" s="81" t="str">
        <f t="shared" si="13"/>
        <v/>
      </c>
      <c r="BE26" s="32">
        <f t="shared" si="14"/>
        <v>93.25</v>
      </c>
      <c r="BF26" s="32">
        <f t="shared" si="15"/>
        <v>92.75</v>
      </c>
      <c r="BG26" s="32">
        <f t="shared" si="16"/>
        <v>94.25</v>
      </c>
      <c r="BH26" s="32">
        <f t="shared" si="17"/>
        <v>95</v>
      </c>
      <c r="BI26" s="32">
        <f t="shared" si="18"/>
        <v>93.8125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90</v>
      </c>
      <c r="F27" s="32"/>
      <c r="G27" s="32">
        <v>90</v>
      </c>
      <c r="H27" s="32"/>
      <c r="I27" s="32">
        <v>85</v>
      </c>
      <c r="J27" s="32"/>
      <c r="K27" s="32">
        <v>89</v>
      </c>
      <c r="L27" s="33"/>
      <c r="M27" s="31">
        <v>89</v>
      </c>
      <c r="N27" s="32"/>
      <c r="O27" s="32">
        <v>89</v>
      </c>
      <c r="P27" s="32"/>
      <c r="Q27" s="32">
        <v>88</v>
      </c>
      <c r="R27" s="32"/>
      <c r="S27" s="32">
        <v>88</v>
      </c>
      <c r="T27" s="33"/>
      <c r="U27" s="31">
        <v>84</v>
      </c>
      <c r="V27" s="32"/>
      <c r="W27" s="32">
        <v>87</v>
      </c>
      <c r="X27" s="32"/>
      <c r="Y27" s="32">
        <v>86</v>
      </c>
      <c r="Z27" s="32"/>
      <c r="AA27" s="32">
        <v>85</v>
      </c>
      <c r="AB27" s="33"/>
      <c r="AC27" s="31">
        <v>83</v>
      </c>
      <c r="AD27" s="32"/>
      <c r="AE27" s="32">
        <v>89</v>
      </c>
      <c r="AF27" s="32"/>
      <c r="AG27" s="32">
        <v>90</v>
      </c>
      <c r="AH27" s="32"/>
      <c r="AI27" s="32">
        <v>90</v>
      </c>
      <c r="AJ27" s="13"/>
      <c r="AK27" s="61">
        <f t="shared" si="0"/>
        <v>88.5</v>
      </c>
      <c r="AL27" s="62">
        <f t="shared" si="1"/>
        <v>88.5</v>
      </c>
      <c r="AM27" s="63">
        <f t="shared" si="2"/>
        <v>85.5</v>
      </c>
      <c r="AN27" s="64">
        <f t="shared" si="3"/>
        <v>88</v>
      </c>
      <c r="AO27" s="65">
        <f t="shared" si="4"/>
        <v>87.625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87.625</v>
      </c>
      <c r="BC27" s="81" t="str">
        <f t="shared" si="13"/>
        <v/>
      </c>
      <c r="BE27" s="32">
        <f t="shared" si="14"/>
        <v>86.5</v>
      </c>
      <c r="BF27" s="32">
        <f t="shared" si="15"/>
        <v>88.75</v>
      </c>
      <c r="BG27" s="32">
        <f t="shared" si="16"/>
        <v>87.25</v>
      </c>
      <c r="BH27" s="32">
        <f t="shared" si="17"/>
        <v>88</v>
      </c>
      <c r="BI27" s="32">
        <f t="shared" si="18"/>
        <v>87.625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76</v>
      </c>
      <c r="F28" s="32"/>
      <c r="G28" s="32">
        <v>79</v>
      </c>
      <c r="H28" s="32"/>
      <c r="I28" s="32">
        <v>76</v>
      </c>
      <c r="J28" s="32"/>
      <c r="K28" s="32">
        <v>75</v>
      </c>
      <c r="L28" s="33"/>
      <c r="M28" s="31">
        <v>78</v>
      </c>
      <c r="N28" s="32"/>
      <c r="O28" s="32">
        <v>79</v>
      </c>
      <c r="P28" s="32"/>
      <c r="Q28" s="32">
        <v>78</v>
      </c>
      <c r="R28" s="32"/>
      <c r="S28" s="32">
        <v>76</v>
      </c>
      <c r="T28" s="33"/>
      <c r="U28" s="31">
        <v>80</v>
      </c>
      <c r="V28" s="32"/>
      <c r="W28" s="32">
        <v>80</v>
      </c>
      <c r="X28" s="32"/>
      <c r="Y28" s="32">
        <v>79</v>
      </c>
      <c r="Z28" s="32"/>
      <c r="AA28" s="32">
        <v>79</v>
      </c>
      <c r="AB28" s="33"/>
      <c r="AC28" s="31">
        <v>79</v>
      </c>
      <c r="AD28" s="32"/>
      <c r="AE28" s="32">
        <v>79</v>
      </c>
      <c r="AF28" s="32"/>
      <c r="AG28" s="32">
        <v>80</v>
      </c>
      <c r="AH28" s="32"/>
      <c r="AI28" s="32">
        <v>79</v>
      </c>
      <c r="AJ28" s="13"/>
      <c r="AK28" s="61">
        <f t="shared" si="0"/>
        <v>76.5</v>
      </c>
      <c r="AL28" s="62">
        <f t="shared" si="1"/>
        <v>77.75</v>
      </c>
      <c r="AM28" s="63">
        <f t="shared" si="2"/>
        <v>79.5</v>
      </c>
      <c r="AN28" s="64">
        <f t="shared" si="3"/>
        <v>79.25</v>
      </c>
      <c r="AO28" s="65">
        <f t="shared" si="4"/>
        <v>78.25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78.25</v>
      </c>
      <c r="BC28" s="81" t="str">
        <f t="shared" si="13"/>
        <v/>
      </c>
      <c r="BE28" s="32">
        <f t="shared" si="14"/>
        <v>78.25</v>
      </c>
      <c r="BF28" s="32">
        <f t="shared" si="15"/>
        <v>79.25</v>
      </c>
      <c r="BG28" s="32">
        <f t="shared" si="16"/>
        <v>78.25</v>
      </c>
      <c r="BH28" s="32">
        <f t="shared" si="17"/>
        <v>77.25</v>
      </c>
      <c r="BI28" s="32">
        <f t="shared" si="18"/>
        <v>78.25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76</v>
      </c>
      <c r="F29" s="32"/>
      <c r="G29" s="32">
        <v>85</v>
      </c>
      <c r="H29" s="32"/>
      <c r="I29" s="32">
        <v>89</v>
      </c>
      <c r="J29" s="32"/>
      <c r="K29" s="32">
        <v>90</v>
      </c>
      <c r="L29" s="33"/>
      <c r="M29" s="31">
        <v>78</v>
      </c>
      <c r="N29" s="32"/>
      <c r="O29" s="32">
        <v>84</v>
      </c>
      <c r="P29" s="32"/>
      <c r="Q29" s="32">
        <v>85</v>
      </c>
      <c r="R29" s="32"/>
      <c r="S29" s="32">
        <v>89</v>
      </c>
      <c r="T29" s="33"/>
      <c r="U29" s="31">
        <v>76</v>
      </c>
      <c r="V29" s="32"/>
      <c r="W29" s="32">
        <v>85</v>
      </c>
      <c r="X29" s="32"/>
      <c r="Y29" s="32">
        <v>86</v>
      </c>
      <c r="Z29" s="32"/>
      <c r="AA29" s="32">
        <v>90</v>
      </c>
      <c r="AB29" s="33"/>
      <c r="AC29" s="31">
        <v>78</v>
      </c>
      <c r="AD29" s="32"/>
      <c r="AE29" s="32">
        <v>85</v>
      </c>
      <c r="AF29" s="32"/>
      <c r="AG29" s="32">
        <v>86</v>
      </c>
      <c r="AH29" s="32"/>
      <c r="AI29" s="32">
        <v>89</v>
      </c>
      <c r="AJ29" s="13"/>
      <c r="AK29" s="61">
        <f t="shared" si="0"/>
        <v>85</v>
      </c>
      <c r="AL29" s="62">
        <f t="shared" si="1"/>
        <v>84</v>
      </c>
      <c r="AM29" s="63">
        <f t="shared" si="2"/>
        <v>84.25</v>
      </c>
      <c r="AN29" s="64">
        <f t="shared" si="3"/>
        <v>84.5</v>
      </c>
      <c r="AO29" s="65">
        <f t="shared" si="4"/>
        <v>84.4375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84.4375</v>
      </c>
      <c r="BC29" s="81" t="str">
        <f t="shared" si="13"/>
        <v/>
      </c>
      <c r="BE29" s="32">
        <f t="shared" si="14"/>
        <v>77</v>
      </c>
      <c r="BF29" s="32">
        <f t="shared" si="15"/>
        <v>84.75</v>
      </c>
      <c r="BG29" s="32">
        <f t="shared" si="16"/>
        <v>86.5</v>
      </c>
      <c r="BH29" s="32">
        <f t="shared" si="17"/>
        <v>89.5</v>
      </c>
      <c r="BI29" s="32">
        <f t="shared" si="18"/>
        <v>84.4375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76</v>
      </c>
      <c r="F30" s="32"/>
      <c r="G30" s="32">
        <v>79</v>
      </c>
      <c r="H30" s="32"/>
      <c r="I30" s="32">
        <v>80</v>
      </c>
      <c r="J30" s="32"/>
      <c r="K30" s="32">
        <v>85</v>
      </c>
      <c r="L30" s="33"/>
      <c r="M30" s="31">
        <v>77</v>
      </c>
      <c r="N30" s="32"/>
      <c r="O30" s="32">
        <v>80</v>
      </c>
      <c r="P30" s="32"/>
      <c r="Q30" s="32">
        <v>79</v>
      </c>
      <c r="R30" s="32"/>
      <c r="S30" s="32">
        <v>81</v>
      </c>
      <c r="T30" s="33"/>
      <c r="U30" s="31">
        <v>76</v>
      </c>
      <c r="V30" s="32"/>
      <c r="W30" s="32">
        <v>80</v>
      </c>
      <c r="X30" s="32"/>
      <c r="Y30" s="32">
        <v>79</v>
      </c>
      <c r="Z30" s="32"/>
      <c r="AA30" s="32">
        <v>80</v>
      </c>
      <c r="AB30" s="33"/>
      <c r="AC30" s="31">
        <v>75</v>
      </c>
      <c r="AD30" s="32"/>
      <c r="AE30" s="32">
        <v>79</v>
      </c>
      <c r="AF30" s="32"/>
      <c r="AG30" s="32">
        <v>84</v>
      </c>
      <c r="AH30" s="32"/>
      <c r="AI30" s="32">
        <v>83</v>
      </c>
      <c r="AJ30" s="13"/>
      <c r="AK30" s="61">
        <f t="shared" si="0"/>
        <v>80</v>
      </c>
      <c r="AL30" s="62">
        <f t="shared" si="1"/>
        <v>79.25</v>
      </c>
      <c r="AM30" s="63">
        <f t="shared" si="2"/>
        <v>78.75</v>
      </c>
      <c r="AN30" s="64">
        <f t="shared" si="3"/>
        <v>80.25</v>
      </c>
      <c r="AO30" s="65">
        <f t="shared" si="4"/>
        <v>79.5625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79.5625</v>
      </c>
      <c r="BC30" s="81" t="str">
        <f t="shared" si="13"/>
        <v/>
      </c>
      <c r="BE30" s="32">
        <f t="shared" si="14"/>
        <v>76</v>
      </c>
      <c r="BF30" s="32">
        <f t="shared" si="15"/>
        <v>79.5</v>
      </c>
      <c r="BG30" s="32">
        <f t="shared" si="16"/>
        <v>80.5</v>
      </c>
      <c r="BH30" s="32">
        <f t="shared" si="17"/>
        <v>82.25</v>
      </c>
      <c r="BI30" s="32">
        <f t="shared" si="18"/>
        <v>79.5625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>
        <v>0</v>
      </c>
      <c r="F31" s="32"/>
      <c r="G31" s="32">
        <v>0</v>
      </c>
      <c r="H31" s="32"/>
      <c r="I31" s="32">
        <v>0</v>
      </c>
      <c r="J31" s="32"/>
      <c r="K31" s="32">
        <v>0</v>
      </c>
      <c r="L31" s="33"/>
      <c r="M31" s="31">
        <v>0</v>
      </c>
      <c r="N31" s="32"/>
      <c r="O31" s="32">
        <v>0</v>
      </c>
      <c r="P31" s="32"/>
      <c r="Q31" s="32">
        <v>0</v>
      </c>
      <c r="R31" s="32"/>
      <c r="S31" s="32">
        <v>0</v>
      </c>
      <c r="T31" s="33"/>
      <c r="U31" s="31">
        <v>0</v>
      </c>
      <c r="V31" s="32"/>
      <c r="W31" s="32">
        <v>0</v>
      </c>
      <c r="X31" s="32"/>
      <c r="Y31" s="32">
        <v>0</v>
      </c>
      <c r="Z31" s="32"/>
      <c r="AA31" s="32">
        <v>0</v>
      </c>
      <c r="AB31" s="33"/>
      <c r="AC31" s="31">
        <v>0</v>
      </c>
      <c r="AD31" s="32"/>
      <c r="AE31" s="32">
        <v>0</v>
      </c>
      <c r="AF31" s="32"/>
      <c r="AG31" s="32">
        <v>0</v>
      </c>
      <c r="AH31" s="32"/>
      <c r="AI31" s="32">
        <v>0</v>
      </c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>
        <v>0</v>
      </c>
      <c r="F32" s="32"/>
      <c r="G32" s="32">
        <v>0</v>
      </c>
      <c r="H32" s="32"/>
      <c r="I32" s="32">
        <v>0</v>
      </c>
      <c r="J32" s="32"/>
      <c r="K32" s="32">
        <v>0</v>
      </c>
      <c r="L32" s="33"/>
      <c r="M32" s="31">
        <v>0</v>
      </c>
      <c r="N32" s="32"/>
      <c r="O32" s="32">
        <v>0</v>
      </c>
      <c r="P32" s="32"/>
      <c r="Q32" s="32">
        <v>0</v>
      </c>
      <c r="R32" s="32"/>
      <c r="S32" s="32">
        <v>0</v>
      </c>
      <c r="T32" s="33"/>
      <c r="U32" s="31">
        <v>0</v>
      </c>
      <c r="V32" s="32"/>
      <c r="W32" s="32">
        <v>0</v>
      </c>
      <c r="X32" s="32"/>
      <c r="Y32" s="32">
        <v>0</v>
      </c>
      <c r="Z32" s="32"/>
      <c r="AA32" s="32">
        <v>0</v>
      </c>
      <c r="AB32" s="33"/>
      <c r="AC32" s="31">
        <v>0</v>
      </c>
      <c r="AD32" s="32"/>
      <c r="AE32" s="32">
        <v>0</v>
      </c>
      <c r="AF32" s="32"/>
      <c r="AG32" s="32">
        <v>0</v>
      </c>
      <c r="AH32" s="32"/>
      <c r="AI32" s="32">
        <v>0</v>
      </c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>
        <v>79</v>
      </c>
      <c r="F33" s="32"/>
      <c r="G33" s="32">
        <v>78</v>
      </c>
      <c r="H33" s="32"/>
      <c r="I33" s="32">
        <v>80</v>
      </c>
      <c r="J33" s="32"/>
      <c r="K33" s="32">
        <v>89</v>
      </c>
      <c r="L33" s="33"/>
      <c r="M33" s="31">
        <v>84</v>
      </c>
      <c r="N33" s="32"/>
      <c r="O33" s="32">
        <v>79</v>
      </c>
      <c r="P33" s="32"/>
      <c r="Q33" s="32">
        <v>84</v>
      </c>
      <c r="R33" s="32"/>
      <c r="S33" s="32">
        <v>88</v>
      </c>
      <c r="T33" s="33"/>
      <c r="U33" s="31">
        <v>80</v>
      </c>
      <c r="V33" s="32"/>
      <c r="W33" s="32">
        <v>79</v>
      </c>
      <c r="X33" s="32"/>
      <c r="Y33" s="32">
        <v>80</v>
      </c>
      <c r="Z33" s="32"/>
      <c r="AA33" s="32">
        <v>84</v>
      </c>
      <c r="AB33" s="33"/>
      <c r="AC33" s="31">
        <v>79</v>
      </c>
      <c r="AD33" s="32"/>
      <c r="AE33" s="32">
        <v>79</v>
      </c>
      <c r="AF33" s="32"/>
      <c r="AG33" s="32">
        <v>84</v>
      </c>
      <c r="AH33" s="32"/>
      <c r="AI33" s="32">
        <v>86</v>
      </c>
      <c r="AJ33" s="13"/>
      <c r="AK33" s="61">
        <f t="shared" si="0"/>
        <v>81.5</v>
      </c>
      <c r="AL33" s="62">
        <f t="shared" si="1"/>
        <v>83.75</v>
      </c>
      <c r="AM33" s="63">
        <f t="shared" si="2"/>
        <v>80.75</v>
      </c>
      <c r="AN33" s="64">
        <f t="shared" si="3"/>
        <v>82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80.5</v>
      </c>
      <c r="BF33" s="32">
        <f t="shared" si="15"/>
        <v>78.75</v>
      </c>
      <c r="BG33" s="32">
        <f t="shared" si="16"/>
        <v>82</v>
      </c>
      <c r="BH33" s="32">
        <f t="shared" si="17"/>
        <v>86.75</v>
      </c>
      <c r="BI33" s="32">
        <f t="shared" si="18"/>
        <v>82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75</v>
      </c>
      <c r="F34" s="32"/>
      <c r="G34" s="32">
        <v>76</v>
      </c>
      <c r="H34" s="32"/>
      <c r="I34" s="32">
        <v>77</v>
      </c>
      <c r="J34" s="32"/>
      <c r="K34" s="32">
        <v>78</v>
      </c>
      <c r="L34" s="33"/>
      <c r="M34" s="31">
        <v>76</v>
      </c>
      <c r="N34" s="32"/>
      <c r="O34" s="32">
        <v>78</v>
      </c>
      <c r="P34" s="32"/>
      <c r="Q34" s="32">
        <v>77</v>
      </c>
      <c r="R34" s="32"/>
      <c r="S34" s="32">
        <v>76</v>
      </c>
      <c r="T34" s="33"/>
      <c r="U34" s="31">
        <v>73</v>
      </c>
      <c r="V34" s="32"/>
      <c r="W34" s="32">
        <v>76</v>
      </c>
      <c r="X34" s="32"/>
      <c r="Y34" s="32">
        <v>77</v>
      </c>
      <c r="Z34" s="32"/>
      <c r="AA34" s="32">
        <v>78</v>
      </c>
      <c r="AB34" s="33"/>
      <c r="AC34" s="31">
        <v>74</v>
      </c>
      <c r="AD34" s="32"/>
      <c r="AE34" s="32">
        <v>76</v>
      </c>
      <c r="AF34" s="32"/>
      <c r="AG34" s="32">
        <v>77</v>
      </c>
      <c r="AH34" s="32"/>
      <c r="AI34" s="32">
        <v>73</v>
      </c>
      <c r="AJ34" s="13"/>
      <c r="AK34" s="61">
        <f t="shared" si="0"/>
        <v>76.5</v>
      </c>
      <c r="AL34" s="62">
        <f t="shared" si="1"/>
        <v>76.75</v>
      </c>
      <c r="AM34" s="63">
        <f t="shared" si="2"/>
        <v>76</v>
      </c>
      <c r="AN34" s="64">
        <f t="shared" si="3"/>
        <v>75</v>
      </c>
      <c r="AO34" s="65">
        <f t="shared" si="4"/>
        <v>76.0625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76.0625</v>
      </c>
      <c r="BC34" s="81" t="str">
        <f t="shared" si="13"/>
        <v/>
      </c>
      <c r="BE34" s="32">
        <f t="shared" si="14"/>
        <v>74.5</v>
      </c>
      <c r="BF34" s="32">
        <f t="shared" si="15"/>
        <v>76.5</v>
      </c>
      <c r="BG34" s="32">
        <f t="shared" si="16"/>
        <v>77</v>
      </c>
      <c r="BH34" s="32">
        <f t="shared" si="17"/>
        <v>76.25</v>
      </c>
      <c r="BI34" s="32">
        <f t="shared" si="18"/>
        <v>76.0625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>
        <v>0</v>
      </c>
      <c r="F35" s="32"/>
      <c r="G35" s="32">
        <v>0</v>
      </c>
      <c r="H35" s="32"/>
      <c r="I35" s="32">
        <v>0</v>
      </c>
      <c r="J35" s="32"/>
      <c r="K35" s="32">
        <v>0</v>
      </c>
      <c r="L35" s="33"/>
      <c r="M35" s="31">
        <v>0</v>
      </c>
      <c r="N35" s="32"/>
      <c r="O35" s="32">
        <v>0</v>
      </c>
      <c r="P35" s="32"/>
      <c r="Q35" s="32">
        <v>0</v>
      </c>
      <c r="R35" s="32"/>
      <c r="S35" s="32">
        <v>0</v>
      </c>
      <c r="T35" s="33"/>
      <c r="U35" s="31">
        <v>0</v>
      </c>
      <c r="V35" s="32"/>
      <c r="W35" s="32">
        <v>0</v>
      </c>
      <c r="X35" s="32"/>
      <c r="Y35" s="32">
        <v>0</v>
      </c>
      <c r="Z35" s="32"/>
      <c r="AA35" s="32">
        <v>0</v>
      </c>
      <c r="AB35" s="33"/>
      <c r="AC35" s="31">
        <v>0</v>
      </c>
      <c r="AD35" s="32"/>
      <c r="AE35" s="32">
        <v>0</v>
      </c>
      <c r="AF35" s="32"/>
      <c r="AG35" s="32">
        <v>0</v>
      </c>
      <c r="AH35" s="32"/>
      <c r="AI35" s="32">
        <v>0</v>
      </c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89</v>
      </c>
      <c r="F36" s="32"/>
      <c r="G36" s="32">
        <v>95</v>
      </c>
      <c r="H36" s="32"/>
      <c r="I36" s="32">
        <v>97</v>
      </c>
      <c r="J36" s="32"/>
      <c r="K36" s="32">
        <v>96</v>
      </c>
      <c r="L36" s="33"/>
      <c r="M36" s="31">
        <v>90</v>
      </c>
      <c r="N36" s="32"/>
      <c r="O36" s="32">
        <v>94</v>
      </c>
      <c r="P36" s="32"/>
      <c r="Q36" s="32">
        <v>95</v>
      </c>
      <c r="R36" s="32"/>
      <c r="S36" s="32">
        <v>96</v>
      </c>
      <c r="T36" s="33"/>
      <c r="U36" s="31">
        <v>95</v>
      </c>
      <c r="V36" s="32"/>
      <c r="W36" s="32">
        <v>94</v>
      </c>
      <c r="X36" s="32"/>
      <c r="Y36" s="32">
        <v>94</v>
      </c>
      <c r="Z36" s="32"/>
      <c r="AA36" s="32">
        <v>96</v>
      </c>
      <c r="AB36" s="33"/>
      <c r="AC36" s="31">
        <v>94</v>
      </c>
      <c r="AD36" s="32"/>
      <c r="AE36" s="32">
        <v>96</v>
      </c>
      <c r="AF36" s="32"/>
      <c r="AG36" s="32">
        <v>96</v>
      </c>
      <c r="AH36" s="32"/>
      <c r="AI36" s="32">
        <v>97</v>
      </c>
      <c r="AJ36" s="13"/>
      <c r="AK36" s="61">
        <f t="shared" si="0"/>
        <v>94.25</v>
      </c>
      <c r="AL36" s="62">
        <f t="shared" si="1"/>
        <v>93.75</v>
      </c>
      <c r="AM36" s="63">
        <f t="shared" si="2"/>
        <v>94.75</v>
      </c>
      <c r="AN36" s="64">
        <f t="shared" si="3"/>
        <v>95.75</v>
      </c>
      <c r="AO36" s="65">
        <f t="shared" si="4"/>
        <v>94.625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94.625</v>
      </c>
      <c r="BC36" s="81" t="str">
        <f t="shared" si="13"/>
        <v/>
      </c>
      <c r="BE36" s="32">
        <f t="shared" si="14"/>
        <v>92</v>
      </c>
      <c r="BF36" s="32">
        <f t="shared" si="15"/>
        <v>94.75</v>
      </c>
      <c r="BG36" s="32">
        <f t="shared" si="16"/>
        <v>95.5</v>
      </c>
      <c r="BH36" s="32">
        <f t="shared" si="17"/>
        <v>96.25</v>
      </c>
      <c r="BI36" s="32">
        <f t="shared" si="18"/>
        <v>94.625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85</v>
      </c>
      <c r="F37" s="32"/>
      <c r="G37" s="32">
        <v>86</v>
      </c>
      <c r="H37" s="32"/>
      <c r="I37" s="32">
        <v>89</v>
      </c>
      <c r="J37" s="32"/>
      <c r="K37" s="32">
        <v>88</v>
      </c>
      <c r="L37" s="33"/>
      <c r="M37" s="31">
        <v>80</v>
      </c>
      <c r="N37" s="32"/>
      <c r="O37" s="32">
        <v>87</v>
      </c>
      <c r="P37" s="32"/>
      <c r="Q37" s="32">
        <v>88</v>
      </c>
      <c r="R37" s="32"/>
      <c r="S37" s="32">
        <v>89</v>
      </c>
      <c r="T37" s="33"/>
      <c r="U37" s="31">
        <v>89</v>
      </c>
      <c r="V37" s="32"/>
      <c r="W37" s="32">
        <v>88</v>
      </c>
      <c r="X37" s="32"/>
      <c r="Y37" s="32">
        <v>90</v>
      </c>
      <c r="Z37" s="32"/>
      <c r="AA37" s="32">
        <v>85</v>
      </c>
      <c r="AB37" s="33"/>
      <c r="AC37" s="31">
        <v>84</v>
      </c>
      <c r="AD37" s="32"/>
      <c r="AE37" s="32">
        <v>87</v>
      </c>
      <c r="AF37" s="32"/>
      <c r="AG37" s="32">
        <v>89</v>
      </c>
      <c r="AH37" s="32"/>
      <c r="AI37" s="32">
        <v>90</v>
      </c>
      <c r="AJ37" s="13"/>
      <c r="AK37" s="61">
        <f t="shared" si="0"/>
        <v>87</v>
      </c>
      <c r="AL37" s="62">
        <f t="shared" si="1"/>
        <v>86</v>
      </c>
      <c r="AM37" s="63">
        <f t="shared" si="2"/>
        <v>88</v>
      </c>
      <c r="AN37" s="64">
        <f t="shared" si="3"/>
        <v>87.5</v>
      </c>
      <c r="AO37" s="65">
        <f t="shared" si="4"/>
        <v>87.125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87.125</v>
      </c>
      <c r="BC37" s="81" t="str">
        <f t="shared" si="13"/>
        <v/>
      </c>
      <c r="BE37" s="32">
        <f t="shared" si="14"/>
        <v>84.5</v>
      </c>
      <c r="BF37" s="32">
        <f t="shared" si="15"/>
        <v>87</v>
      </c>
      <c r="BG37" s="32">
        <f t="shared" si="16"/>
        <v>89</v>
      </c>
      <c r="BH37" s="32">
        <f t="shared" si="17"/>
        <v>88</v>
      </c>
      <c r="BI37" s="32">
        <f t="shared" si="18"/>
        <v>87.125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88</v>
      </c>
      <c r="F38" s="32"/>
      <c r="G38" s="32">
        <v>89</v>
      </c>
      <c r="H38" s="32"/>
      <c r="I38" s="32">
        <v>90</v>
      </c>
      <c r="J38" s="32"/>
      <c r="K38" s="32">
        <v>94</v>
      </c>
      <c r="L38" s="33"/>
      <c r="M38" s="31">
        <v>89</v>
      </c>
      <c r="N38" s="32"/>
      <c r="O38" s="32">
        <v>88</v>
      </c>
      <c r="P38" s="32"/>
      <c r="Q38" s="32">
        <v>90</v>
      </c>
      <c r="R38" s="32"/>
      <c r="S38" s="32">
        <v>90</v>
      </c>
      <c r="T38" s="33"/>
      <c r="U38" s="31">
        <v>90</v>
      </c>
      <c r="V38" s="32"/>
      <c r="W38" s="32">
        <v>89</v>
      </c>
      <c r="X38" s="32"/>
      <c r="Y38" s="32">
        <v>88</v>
      </c>
      <c r="Z38" s="32"/>
      <c r="AA38" s="32">
        <v>90</v>
      </c>
      <c r="AB38" s="33"/>
      <c r="AC38" s="31">
        <v>89</v>
      </c>
      <c r="AD38" s="32"/>
      <c r="AE38" s="32">
        <v>94</v>
      </c>
      <c r="AF38" s="32"/>
      <c r="AG38" s="32">
        <v>93</v>
      </c>
      <c r="AH38" s="32"/>
      <c r="AI38" s="32">
        <v>95</v>
      </c>
      <c r="AJ38" s="13"/>
      <c r="AK38" s="61">
        <f t="shared" si="0"/>
        <v>90.25</v>
      </c>
      <c r="AL38" s="62">
        <f t="shared" si="1"/>
        <v>89.25</v>
      </c>
      <c r="AM38" s="63">
        <f t="shared" si="2"/>
        <v>89.25</v>
      </c>
      <c r="AN38" s="64">
        <f t="shared" si="3"/>
        <v>92.75</v>
      </c>
      <c r="AO38" s="65">
        <f t="shared" si="4"/>
        <v>90.375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90.375</v>
      </c>
      <c r="BC38" s="81" t="str">
        <f t="shared" si="13"/>
        <v/>
      </c>
      <c r="BE38" s="32">
        <f t="shared" si="14"/>
        <v>89</v>
      </c>
      <c r="BF38" s="32">
        <f t="shared" si="15"/>
        <v>90</v>
      </c>
      <c r="BG38" s="32">
        <f t="shared" si="16"/>
        <v>90.25</v>
      </c>
      <c r="BH38" s="32">
        <f t="shared" si="17"/>
        <v>92.25</v>
      </c>
      <c r="BI38" s="32">
        <f t="shared" si="18"/>
        <v>90.375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>
        <v>0</v>
      </c>
      <c r="F39" s="32"/>
      <c r="G39" s="32">
        <v>0</v>
      </c>
      <c r="H39" s="32"/>
      <c r="I39" s="32">
        <v>0</v>
      </c>
      <c r="J39" s="32"/>
      <c r="K39" s="32">
        <v>0</v>
      </c>
      <c r="L39" s="33"/>
      <c r="M39" s="31">
        <v>0</v>
      </c>
      <c r="N39" s="32"/>
      <c r="O39" s="32">
        <v>0</v>
      </c>
      <c r="P39" s="32"/>
      <c r="Q39" s="32">
        <v>0</v>
      </c>
      <c r="R39" s="32"/>
      <c r="S39" s="32">
        <v>0</v>
      </c>
      <c r="T39" s="33"/>
      <c r="U39" s="31">
        <v>0</v>
      </c>
      <c r="V39" s="32"/>
      <c r="W39" s="32">
        <v>0</v>
      </c>
      <c r="X39" s="32"/>
      <c r="Y39" s="32">
        <v>0</v>
      </c>
      <c r="Z39" s="32"/>
      <c r="AA39" s="32">
        <v>0</v>
      </c>
      <c r="AB39" s="33"/>
      <c r="AC39" s="31">
        <v>0</v>
      </c>
      <c r="AD39" s="32"/>
      <c r="AE39" s="32">
        <v>0</v>
      </c>
      <c r="AF39" s="32"/>
      <c r="AG39" s="32">
        <v>0</v>
      </c>
      <c r="AH39" s="32"/>
      <c r="AI39" s="32">
        <v>0</v>
      </c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75</v>
      </c>
      <c r="F40" s="32"/>
      <c r="G40" s="32">
        <v>76</v>
      </c>
      <c r="H40" s="32"/>
      <c r="I40" s="32">
        <v>74</v>
      </c>
      <c r="J40" s="32"/>
      <c r="K40" s="32">
        <v>75</v>
      </c>
      <c r="L40" s="33"/>
      <c r="M40" s="31">
        <v>74</v>
      </c>
      <c r="N40" s="32"/>
      <c r="O40" s="32">
        <v>73</v>
      </c>
      <c r="P40" s="32"/>
      <c r="Q40" s="32">
        <v>74</v>
      </c>
      <c r="R40" s="32"/>
      <c r="S40" s="32">
        <v>73</v>
      </c>
      <c r="T40" s="33"/>
      <c r="U40" s="31">
        <v>73</v>
      </c>
      <c r="V40" s="32"/>
      <c r="W40" s="32">
        <v>74</v>
      </c>
      <c r="X40" s="32"/>
      <c r="Y40" s="32">
        <v>75</v>
      </c>
      <c r="Z40" s="32"/>
      <c r="AA40" s="32">
        <v>73</v>
      </c>
      <c r="AB40" s="33"/>
      <c r="AC40" s="31">
        <v>74</v>
      </c>
      <c r="AD40" s="32"/>
      <c r="AE40" s="32">
        <v>75</v>
      </c>
      <c r="AF40" s="32"/>
      <c r="AG40" s="32">
        <v>74</v>
      </c>
      <c r="AH40" s="32"/>
      <c r="AI40" s="32">
        <v>75</v>
      </c>
      <c r="AJ40" s="13"/>
      <c r="AK40" s="61">
        <f t="shared" si="0"/>
        <v>75</v>
      </c>
      <c r="AL40" s="62">
        <f t="shared" si="1"/>
        <v>73.5</v>
      </c>
      <c r="AM40" s="63">
        <f t="shared" si="2"/>
        <v>73.75</v>
      </c>
      <c r="AN40" s="64">
        <f t="shared" si="3"/>
        <v>74.5</v>
      </c>
      <c r="AO40" s="65">
        <f t="shared" si="4"/>
        <v>74.1875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74.1875</v>
      </c>
      <c r="BC40" s="81" t="str">
        <f t="shared" si="13"/>
        <v/>
      </c>
      <c r="BE40" s="32">
        <f t="shared" si="14"/>
        <v>74</v>
      </c>
      <c r="BF40" s="32">
        <f t="shared" si="15"/>
        <v>74.5</v>
      </c>
      <c r="BG40" s="32">
        <f t="shared" si="16"/>
        <v>74.25</v>
      </c>
      <c r="BH40" s="32">
        <f t="shared" si="17"/>
        <v>74</v>
      </c>
      <c r="BI40" s="32">
        <f t="shared" si="18"/>
        <v>74.1875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79</v>
      </c>
      <c r="F41" s="32"/>
      <c r="G41" s="32">
        <v>80</v>
      </c>
      <c r="H41" s="32"/>
      <c r="I41" s="32">
        <v>76</v>
      </c>
      <c r="J41" s="32"/>
      <c r="K41" s="32">
        <v>75</v>
      </c>
      <c r="L41" s="33"/>
      <c r="M41" s="31">
        <v>79</v>
      </c>
      <c r="N41" s="32"/>
      <c r="O41" s="32">
        <v>78</v>
      </c>
      <c r="P41" s="32"/>
      <c r="Q41" s="32">
        <v>80</v>
      </c>
      <c r="R41" s="32"/>
      <c r="S41" s="32">
        <v>75</v>
      </c>
      <c r="T41" s="33"/>
      <c r="U41" s="31">
        <v>79</v>
      </c>
      <c r="V41" s="32"/>
      <c r="W41" s="32">
        <v>80</v>
      </c>
      <c r="X41" s="32"/>
      <c r="Y41" s="32">
        <v>83</v>
      </c>
      <c r="Z41" s="32"/>
      <c r="AA41" s="32">
        <v>76</v>
      </c>
      <c r="AB41" s="33"/>
      <c r="AC41" s="31">
        <v>80</v>
      </c>
      <c r="AD41" s="32"/>
      <c r="AE41" s="32">
        <v>84</v>
      </c>
      <c r="AF41" s="32"/>
      <c r="AG41" s="32">
        <v>83</v>
      </c>
      <c r="AH41" s="32"/>
      <c r="AI41" s="32">
        <v>76</v>
      </c>
      <c r="AJ41" s="13"/>
      <c r="AK41" s="61">
        <f t="shared" si="0"/>
        <v>77.5</v>
      </c>
      <c r="AL41" s="62">
        <f t="shared" si="1"/>
        <v>78</v>
      </c>
      <c r="AM41" s="63">
        <f t="shared" si="2"/>
        <v>79.5</v>
      </c>
      <c r="AN41" s="64">
        <f t="shared" si="3"/>
        <v>80.75</v>
      </c>
      <c r="AO41" s="65">
        <f t="shared" si="4"/>
        <v>78.9375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78.9375</v>
      </c>
      <c r="BC41" s="81" t="str">
        <f t="shared" si="13"/>
        <v/>
      </c>
      <c r="BE41" s="32">
        <f t="shared" si="14"/>
        <v>79.25</v>
      </c>
      <c r="BF41" s="32">
        <f t="shared" si="15"/>
        <v>80.5</v>
      </c>
      <c r="BG41" s="32">
        <f t="shared" si="16"/>
        <v>80.5</v>
      </c>
      <c r="BH41" s="32">
        <f t="shared" si="17"/>
        <v>75.5</v>
      </c>
      <c r="BI41" s="32">
        <f t="shared" si="18"/>
        <v>78.9375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79</v>
      </c>
      <c r="F42" s="32"/>
      <c r="G42" s="32">
        <v>80</v>
      </c>
      <c r="H42" s="32"/>
      <c r="I42" s="32">
        <v>75</v>
      </c>
      <c r="J42" s="32"/>
      <c r="K42" s="32">
        <v>76</v>
      </c>
      <c r="L42" s="33"/>
      <c r="M42" s="31">
        <v>75</v>
      </c>
      <c r="N42" s="32"/>
      <c r="O42" s="32">
        <v>76</v>
      </c>
      <c r="P42" s="32"/>
      <c r="Q42" s="32">
        <v>77</v>
      </c>
      <c r="R42" s="32"/>
      <c r="S42" s="32">
        <v>75</v>
      </c>
      <c r="T42" s="33"/>
      <c r="U42" s="31">
        <v>80</v>
      </c>
      <c r="V42" s="32"/>
      <c r="W42" s="32">
        <v>73</v>
      </c>
      <c r="X42" s="32"/>
      <c r="Y42" s="32">
        <v>79</v>
      </c>
      <c r="Z42" s="32"/>
      <c r="AA42" s="32">
        <v>78</v>
      </c>
      <c r="AB42" s="33"/>
      <c r="AC42" s="31">
        <v>80</v>
      </c>
      <c r="AD42" s="32"/>
      <c r="AE42" s="32">
        <v>80</v>
      </c>
      <c r="AF42" s="32"/>
      <c r="AG42" s="32">
        <v>81</v>
      </c>
      <c r="AH42" s="32"/>
      <c r="AI42" s="32">
        <v>83</v>
      </c>
      <c r="AJ42" s="13"/>
      <c r="AK42" s="61">
        <f t="shared" si="0"/>
        <v>77.5</v>
      </c>
      <c r="AL42" s="62">
        <f t="shared" si="1"/>
        <v>75.75</v>
      </c>
      <c r="AM42" s="63">
        <f t="shared" si="2"/>
        <v>77.5</v>
      </c>
      <c r="AN42" s="64">
        <f t="shared" si="3"/>
        <v>81</v>
      </c>
      <c r="AO42" s="65">
        <f t="shared" si="4"/>
        <v>77.9375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77.9375</v>
      </c>
      <c r="BC42" s="81" t="str">
        <f t="shared" si="13"/>
        <v/>
      </c>
      <c r="BE42" s="32">
        <f t="shared" si="14"/>
        <v>78.5</v>
      </c>
      <c r="BF42" s="32">
        <f t="shared" si="15"/>
        <v>77.25</v>
      </c>
      <c r="BG42" s="32">
        <f t="shared" si="16"/>
        <v>78</v>
      </c>
      <c r="BH42" s="32">
        <f t="shared" si="17"/>
        <v>78</v>
      </c>
      <c r="BI42" s="32">
        <f t="shared" si="18"/>
        <v>77.9375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90</v>
      </c>
      <c r="F43" s="32"/>
      <c r="G43" s="32">
        <v>88</v>
      </c>
      <c r="H43" s="32"/>
      <c r="I43" s="32">
        <v>87</v>
      </c>
      <c r="J43" s="32"/>
      <c r="K43" s="32">
        <v>78</v>
      </c>
      <c r="L43" s="33"/>
      <c r="M43" s="31">
        <v>90</v>
      </c>
      <c r="N43" s="32"/>
      <c r="O43" s="32">
        <v>86</v>
      </c>
      <c r="P43" s="32"/>
      <c r="Q43" s="32">
        <v>80</v>
      </c>
      <c r="R43" s="32"/>
      <c r="S43" s="32">
        <v>76</v>
      </c>
      <c r="T43" s="33"/>
      <c r="U43" s="31">
        <v>80</v>
      </c>
      <c r="V43" s="32"/>
      <c r="W43" s="32">
        <v>84</v>
      </c>
      <c r="X43" s="32"/>
      <c r="Y43" s="32">
        <v>82</v>
      </c>
      <c r="Z43" s="32"/>
      <c r="AA43" s="32">
        <v>76</v>
      </c>
      <c r="AB43" s="33"/>
      <c r="AC43" s="31">
        <v>80</v>
      </c>
      <c r="AD43" s="32"/>
      <c r="AE43" s="32">
        <v>80</v>
      </c>
      <c r="AF43" s="32"/>
      <c r="AG43" s="32">
        <v>80</v>
      </c>
      <c r="AH43" s="32"/>
      <c r="AI43" s="32">
        <v>76</v>
      </c>
      <c r="AJ43" s="13"/>
      <c r="AK43" s="61">
        <f t="shared" si="0"/>
        <v>85.75</v>
      </c>
      <c r="AL43" s="62">
        <f t="shared" si="1"/>
        <v>83</v>
      </c>
      <c r="AM43" s="63">
        <f t="shared" si="2"/>
        <v>80.5</v>
      </c>
      <c r="AN43" s="64">
        <f t="shared" si="3"/>
        <v>79</v>
      </c>
      <c r="AO43" s="65">
        <f t="shared" si="4"/>
        <v>82.0625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82.0625</v>
      </c>
      <c r="BC43" s="81" t="str">
        <f t="shared" si="13"/>
        <v/>
      </c>
      <c r="BE43" s="32">
        <f t="shared" si="14"/>
        <v>85</v>
      </c>
      <c r="BF43" s="32">
        <f t="shared" si="15"/>
        <v>84.5</v>
      </c>
      <c r="BG43" s="32">
        <f t="shared" si="16"/>
        <v>82.25</v>
      </c>
      <c r="BH43" s="32">
        <f t="shared" si="17"/>
        <v>76.5</v>
      </c>
      <c r="BI43" s="32">
        <f t="shared" si="18"/>
        <v>82.0625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>
        <v>0</v>
      </c>
      <c r="F44" s="32"/>
      <c r="G44" s="32">
        <v>0</v>
      </c>
      <c r="H44" s="32"/>
      <c r="I44" s="32">
        <v>0</v>
      </c>
      <c r="J44" s="32"/>
      <c r="K44" s="32">
        <v>0</v>
      </c>
      <c r="L44" s="33"/>
      <c r="M44" s="31">
        <v>0</v>
      </c>
      <c r="N44" s="32"/>
      <c r="O44" s="32">
        <v>0</v>
      </c>
      <c r="P44" s="32"/>
      <c r="Q44" s="32">
        <v>0</v>
      </c>
      <c r="R44" s="32"/>
      <c r="S44" s="32">
        <v>0</v>
      </c>
      <c r="T44" s="33"/>
      <c r="U44" s="31">
        <v>0</v>
      </c>
      <c r="V44" s="32"/>
      <c r="W44" s="32">
        <v>0</v>
      </c>
      <c r="X44" s="32"/>
      <c r="Y44" s="32">
        <v>0</v>
      </c>
      <c r="Z44" s="32"/>
      <c r="AA44" s="32">
        <v>0</v>
      </c>
      <c r="AB44" s="33"/>
      <c r="AC44" s="31">
        <v>0</v>
      </c>
      <c r="AD44" s="32"/>
      <c r="AE44" s="32">
        <v>0</v>
      </c>
      <c r="AF44" s="32"/>
      <c r="AG44" s="32">
        <v>0</v>
      </c>
      <c r="AH44" s="32"/>
      <c r="AI44" s="32">
        <v>0</v>
      </c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70</v>
      </c>
      <c r="F45" s="32"/>
      <c r="G45" s="32">
        <v>79</v>
      </c>
      <c r="H45" s="32"/>
      <c r="I45" s="32">
        <v>80</v>
      </c>
      <c r="J45" s="32"/>
      <c r="K45" s="32">
        <v>85</v>
      </c>
      <c r="L45" s="33"/>
      <c r="M45" s="31">
        <v>70</v>
      </c>
      <c r="N45" s="32"/>
      <c r="O45" s="32">
        <v>80</v>
      </c>
      <c r="P45" s="32"/>
      <c r="Q45" s="32">
        <v>85</v>
      </c>
      <c r="R45" s="32"/>
      <c r="S45" s="32">
        <v>80</v>
      </c>
      <c r="T45" s="33"/>
      <c r="U45" s="31">
        <v>73</v>
      </c>
      <c r="V45" s="32"/>
      <c r="W45" s="32">
        <v>83</v>
      </c>
      <c r="X45" s="32"/>
      <c r="Y45" s="32">
        <v>85</v>
      </c>
      <c r="Z45" s="32"/>
      <c r="AA45" s="32">
        <v>83</v>
      </c>
      <c r="AB45" s="33"/>
      <c r="AC45" s="31">
        <v>70</v>
      </c>
      <c r="AD45" s="32"/>
      <c r="AE45" s="32">
        <v>80</v>
      </c>
      <c r="AF45" s="32"/>
      <c r="AG45" s="32">
        <v>79</v>
      </c>
      <c r="AH45" s="32"/>
      <c r="AI45" s="32">
        <v>84</v>
      </c>
      <c r="AJ45" s="13"/>
      <c r="AK45" s="61">
        <f t="shared" si="0"/>
        <v>78.5</v>
      </c>
      <c r="AL45" s="62">
        <f t="shared" si="1"/>
        <v>78.75</v>
      </c>
      <c r="AM45" s="63">
        <f t="shared" si="2"/>
        <v>81</v>
      </c>
      <c r="AN45" s="64">
        <f t="shared" si="3"/>
        <v>78.25</v>
      </c>
      <c r="AO45" s="65">
        <f t="shared" si="4"/>
        <v>79.125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79.125</v>
      </c>
      <c r="BC45" s="81" t="str">
        <f t="shared" si="13"/>
        <v/>
      </c>
      <c r="BE45" s="32">
        <f t="shared" si="14"/>
        <v>70.75</v>
      </c>
      <c r="BF45" s="32">
        <f t="shared" si="15"/>
        <v>80.5</v>
      </c>
      <c r="BG45" s="32">
        <f t="shared" si="16"/>
        <v>82.25</v>
      </c>
      <c r="BH45" s="32">
        <f t="shared" si="17"/>
        <v>83</v>
      </c>
      <c r="BI45" s="32">
        <f t="shared" si="18"/>
        <v>79.125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33"/>
      <c r="U46" s="31"/>
      <c r="V46" s="32"/>
      <c r="W46" s="32"/>
      <c r="X46" s="32"/>
      <c r="Y46" s="32"/>
      <c r="Z46" s="32"/>
      <c r="AA46" s="32"/>
      <c r="AB46" s="33"/>
      <c r="AC46" s="3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33"/>
      <c r="U47" s="31"/>
      <c r="V47" s="32"/>
      <c r="W47" s="32"/>
      <c r="X47" s="32"/>
      <c r="Y47" s="32"/>
      <c r="Z47" s="32"/>
      <c r="AA47" s="32"/>
      <c r="AB47" s="33"/>
      <c r="AC47" s="3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3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33"/>
      <c r="U49" s="31"/>
      <c r="V49" s="32"/>
      <c r="W49" s="32"/>
      <c r="X49" s="32"/>
      <c r="Y49" s="32"/>
      <c r="Z49" s="32"/>
      <c r="AA49" s="32"/>
      <c r="AB49" s="33"/>
      <c r="AC49" s="3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33"/>
      <c r="U50" s="31"/>
      <c r="V50" s="32"/>
      <c r="W50" s="32"/>
      <c r="X50" s="32"/>
      <c r="Y50" s="32"/>
      <c r="Z50" s="32"/>
      <c r="AA50" s="32"/>
      <c r="AB50" s="33"/>
      <c r="AC50" s="3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R7:AU8"/>
    <mergeCell ref="AS9:AS10"/>
    <mergeCell ref="AT9:AT10"/>
    <mergeCell ref="AU9:AU10"/>
    <mergeCell ref="AV9:AV10"/>
    <mergeCell ref="A9:A10"/>
    <mergeCell ref="C9:C10"/>
    <mergeCell ref="D9:D10"/>
    <mergeCell ref="E9:L9"/>
    <mergeCell ref="AR9:AR10"/>
    <mergeCell ref="B9:B10"/>
    <mergeCell ref="E7:S7"/>
    <mergeCell ref="AO7:AO10"/>
    <mergeCell ref="AP7:AP10"/>
    <mergeCell ref="M9:T9"/>
    <mergeCell ref="AC9:AJ9"/>
    <mergeCell ref="AK9:AK10"/>
    <mergeCell ref="AL9:AL10"/>
    <mergeCell ref="AN9:AN10"/>
    <mergeCell ref="U9:AB9"/>
    <mergeCell ref="AM9:AM10"/>
    <mergeCell ref="AZ9:AZ10"/>
    <mergeCell ref="BA9:BA10"/>
    <mergeCell ref="BB7:BC8"/>
    <mergeCell ref="AZ7:BA8"/>
    <mergeCell ref="AV7:AY8"/>
    <mergeCell ref="BB9:BB10"/>
    <mergeCell ref="BC9:BC10"/>
    <mergeCell ref="AX9:AX10"/>
    <mergeCell ref="AY9:AY10"/>
    <mergeCell ref="AW9:AW10"/>
  </mergeCells>
  <phoneticPr fontId="33" type="noConversion"/>
  <conditionalFormatting sqref="E12:F41 M12:N41 AC12:AD41 E42:AJ55">
    <cfRule type="cellIs" dxfId="74" priority="5" operator="lessThan">
      <formula>70</formula>
    </cfRule>
  </conditionalFormatting>
  <conditionalFormatting sqref="E11:AI11">
    <cfRule type="cellIs" dxfId="73" priority="1" operator="lessThan">
      <formula>70</formula>
    </cfRule>
  </conditionalFormatting>
  <conditionalFormatting sqref="G12:L41">
    <cfRule type="cellIs" dxfId="72" priority="4" operator="lessThan">
      <formula>70</formula>
    </cfRule>
  </conditionalFormatting>
  <conditionalFormatting sqref="O12:AB41">
    <cfRule type="cellIs" dxfId="71" priority="3" operator="lessThan">
      <formula>70</formula>
    </cfRule>
  </conditionalFormatting>
  <conditionalFormatting sqref="AE12:AI41">
    <cfRule type="cellIs" dxfId="70" priority="2" operator="lessThan">
      <formula>70</formula>
    </cfRule>
  </conditionalFormatting>
  <conditionalFormatting sqref="AJ11:AJ41">
    <cfRule type="cellIs" dxfId="69" priority="9" operator="lessThan">
      <formula>70</formula>
    </cfRule>
  </conditionalFormatting>
  <conditionalFormatting sqref="AK11:AP55">
    <cfRule type="cellIs" dxfId="68" priority="32" operator="lessThan">
      <formula>70</formula>
    </cfRule>
  </conditionalFormatting>
  <conditionalFormatting sqref="AR11:AR55">
    <cfRule type="cellIs" dxfId="67" priority="30" operator="lessThan">
      <formula>70</formula>
    </cfRule>
  </conditionalFormatting>
  <conditionalFormatting sqref="AR11:AY55">
    <cfRule type="cellIs" dxfId="66" priority="31" operator="lessThan">
      <formula>70</formula>
    </cfRule>
  </conditionalFormatting>
  <conditionalFormatting sqref="AZ11:AZ55">
    <cfRule type="cellIs" dxfId="65" priority="13" operator="lessThan">
      <formula>70</formula>
    </cfRule>
  </conditionalFormatting>
  <dataValidations count="1">
    <dataValidation type="custom" allowBlank="1" showInputMessage="1" showErrorMessage="1" sqref="E11:AI50" xr:uid="{CA8F2509-6BAB-4EF5-B0DB-11849EC6EE31}">
      <formula1>ISNUMBER(E11:E60)</formula1>
    </dataValidation>
  </dataValidation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556DAC-8382-4636-BBA1-C59F9634AE0B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89</v>
      </c>
      <c r="F12" s="32"/>
      <c r="G12" s="32">
        <v>92</v>
      </c>
      <c r="H12" s="32"/>
      <c r="I12" s="32">
        <v>90</v>
      </c>
      <c r="J12" s="32"/>
      <c r="K12" s="32">
        <v>90</v>
      </c>
      <c r="L12" s="33"/>
      <c r="M12" s="31">
        <v>90</v>
      </c>
      <c r="N12" s="32"/>
      <c r="O12" s="32">
        <v>94</v>
      </c>
      <c r="P12" s="32"/>
      <c r="Q12" s="32">
        <v>90</v>
      </c>
      <c r="R12" s="32"/>
      <c r="S12" s="32">
        <v>94</v>
      </c>
      <c r="T12" s="33"/>
      <c r="U12" s="31">
        <v>92</v>
      </c>
      <c r="V12" s="32"/>
      <c r="W12" s="32">
        <v>90</v>
      </c>
      <c r="X12" s="32"/>
      <c r="Y12" s="32">
        <v>91</v>
      </c>
      <c r="Z12" s="32"/>
      <c r="AA12" s="32">
        <v>91</v>
      </c>
      <c r="AB12" s="33"/>
      <c r="AC12" s="11">
        <v>92</v>
      </c>
      <c r="AD12" s="32"/>
      <c r="AE12" s="32">
        <v>94</v>
      </c>
      <c r="AF12" s="32"/>
      <c r="AG12" s="32">
        <v>94</v>
      </c>
      <c r="AH12" s="32"/>
      <c r="AI12" s="32">
        <v>92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90.25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92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91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93</v>
      </c>
      <c r="AO12" s="65">
        <f t="shared" ref="AO12:AO55" si="4">AVERAGE(AK12:AN12)</f>
        <v>91.5625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91.5625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90.75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92.5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91.25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91.75</v>
      </c>
      <c r="BI12" s="32">
        <f>AVERAGE(BE12:BH12)</f>
        <v>91.5625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86</v>
      </c>
      <c r="F13" s="32"/>
      <c r="G13" s="32">
        <v>94</v>
      </c>
      <c r="H13" s="32"/>
      <c r="I13" s="32">
        <v>91</v>
      </c>
      <c r="J13" s="32"/>
      <c r="K13" s="32">
        <v>93</v>
      </c>
      <c r="L13" s="33"/>
      <c r="M13" s="31">
        <v>90</v>
      </c>
      <c r="N13" s="32"/>
      <c r="O13" s="32">
        <v>92</v>
      </c>
      <c r="P13" s="32"/>
      <c r="Q13" s="32">
        <v>88</v>
      </c>
      <c r="R13" s="32"/>
      <c r="S13" s="32">
        <v>90</v>
      </c>
      <c r="T13" s="33"/>
      <c r="U13" s="31">
        <v>90</v>
      </c>
      <c r="V13" s="32"/>
      <c r="W13" s="32">
        <v>94</v>
      </c>
      <c r="X13" s="32"/>
      <c r="Y13" s="32">
        <v>92</v>
      </c>
      <c r="Z13" s="32"/>
      <c r="AA13" s="32">
        <v>92</v>
      </c>
      <c r="AB13" s="33"/>
      <c r="AC13" s="11">
        <v>90</v>
      </c>
      <c r="AD13" s="32"/>
      <c r="AE13" s="32">
        <v>92</v>
      </c>
      <c r="AF13" s="32"/>
      <c r="AG13" s="32">
        <v>94</v>
      </c>
      <c r="AH13" s="32"/>
      <c r="AI13" s="32">
        <v>94</v>
      </c>
      <c r="AJ13" s="13"/>
      <c r="AK13" s="61">
        <f t="shared" si="0"/>
        <v>91</v>
      </c>
      <c r="AL13" s="62">
        <f t="shared" si="1"/>
        <v>90</v>
      </c>
      <c r="AM13" s="63">
        <f t="shared" si="2"/>
        <v>92</v>
      </c>
      <c r="AN13" s="64">
        <f t="shared" si="3"/>
        <v>92.5</v>
      </c>
      <c r="AO13" s="65">
        <f t="shared" si="4"/>
        <v>91.375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91.375</v>
      </c>
      <c r="BC13" s="81" t="str">
        <f t="shared" si="13"/>
        <v/>
      </c>
      <c r="BE13" s="32">
        <f t="shared" si="14"/>
        <v>89</v>
      </c>
      <c r="BF13" s="32">
        <f t="shared" si="15"/>
        <v>93</v>
      </c>
      <c r="BG13" s="32">
        <f t="shared" si="16"/>
        <v>91.25</v>
      </c>
      <c r="BH13" s="32">
        <f t="shared" si="17"/>
        <v>92.25</v>
      </c>
      <c r="BI13" s="32">
        <f>AVERAGE(BE13:BH13)</f>
        <v>91.375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92</v>
      </c>
      <c r="F14" s="32"/>
      <c r="G14" s="32">
        <v>90</v>
      </c>
      <c r="H14" s="32"/>
      <c r="I14" s="32">
        <v>91</v>
      </c>
      <c r="J14" s="32"/>
      <c r="K14" s="32">
        <v>91</v>
      </c>
      <c r="L14" s="33"/>
      <c r="M14" s="31">
        <v>89</v>
      </c>
      <c r="N14" s="32"/>
      <c r="O14" s="32">
        <v>91</v>
      </c>
      <c r="P14" s="32"/>
      <c r="Q14" s="32">
        <v>89</v>
      </c>
      <c r="R14" s="32"/>
      <c r="S14" s="32">
        <v>91</v>
      </c>
      <c r="T14" s="33"/>
      <c r="U14" s="31">
        <v>89</v>
      </c>
      <c r="V14" s="32"/>
      <c r="W14" s="32">
        <v>91</v>
      </c>
      <c r="X14" s="32"/>
      <c r="Y14" s="32">
        <v>92</v>
      </c>
      <c r="Z14" s="32"/>
      <c r="AA14" s="32">
        <v>90</v>
      </c>
      <c r="AB14" s="33"/>
      <c r="AC14" s="11">
        <v>96</v>
      </c>
      <c r="AD14" s="32"/>
      <c r="AE14" s="32">
        <v>96</v>
      </c>
      <c r="AF14" s="32"/>
      <c r="AG14" s="32">
        <v>93</v>
      </c>
      <c r="AH14" s="32"/>
      <c r="AI14" s="32">
        <v>96</v>
      </c>
      <c r="AJ14" s="13"/>
      <c r="AK14" s="61">
        <f t="shared" si="0"/>
        <v>91</v>
      </c>
      <c r="AL14" s="62">
        <f t="shared" si="1"/>
        <v>90</v>
      </c>
      <c r="AM14" s="63">
        <f t="shared" si="2"/>
        <v>90.5</v>
      </c>
      <c r="AN14" s="64">
        <f t="shared" si="3"/>
        <v>95.25</v>
      </c>
      <c r="AO14" s="65">
        <f t="shared" si="4"/>
        <v>91.6875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91.6875</v>
      </c>
      <c r="BC14" s="81" t="str">
        <f t="shared" si="13"/>
        <v/>
      </c>
      <c r="BE14" s="32">
        <f t="shared" si="14"/>
        <v>91.5</v>
      </c>
      <c r="BF14" s="32">
        <f t="shared" si="15"/>
        <v>92</v>
      </c>
      <c r="BG14" s="32">
        <f t="shared" si="16"/>
        <v>91.25</v>
      </c>
      <c r="BH14" s="32">
        <f t="shared" si="17"/>
        <v>92</v>
      </c>
      <c r="BI14" s="32">
        <f t="shared" ref="BI14:BI55" si="18">AVERAGE(BE14:BH14)</f>
        <v>91.6875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95</v>
      </c>
      <c r="F15" s="32"/>
      <c r="G15" s="32">
        <v>96</v>
      </c>
      <c r="H15" s="32"/>
      <c r="I15" s="32">
        <v>94</v>
      </c>
      <c r="J15" s="32"/>
      <c r="K15" s="32">
        <v>95</v>
      </c>
      <c r="L15" s="33"/>
      <c r="M15" s="31">
        <v>93</v>
      </c>
      <c r="N15" s="32"/>
      <c r="O15" s="32">
        <v>96</v>
      </c>
      <c r="P15" s="32"/>
      <c r="Q15" s="32">
        <v>90</v>
      </c>
      <c r="R15" s="32"/>
      <c r="S15" s="32">
        <v>93</v>
      </c>
      <c r="T15" s="33"/>
      <c r="U15" s="31">
        <v>94</v>
      </c>
      <c r="V15" s="32"/>
      <c r="W15" s="32">
        <v>90</v>
      </c>
      <c r="X15" s="32"/>
      <c r="Y15" s="32">
        <v>91</v>
      </c>
      <c r="Z15" s="32"/>
      <c r="AA15" s="32">
        <v>92</v>
      </c>
      <c r="AB15" s="33"/>
      <c r="AC15" s="11">
        <v>89</v>
      </c>
      <c r="AD15" s="32"/>
      <c r="AE15" s="32">
        <v>92</v>
      </c>
      <c r="AF15" s="32"/>
      <c r="AG15" s="32">
        <v>90</v>
      </c>
      <c r="AH15" s="32"/>
      <c r="AI15" s="32">
        <v>90</v>
      </c>
      <c r="AJ15" s="13"/>
      <c r="AK15" s="61">
        <f t="shared" si="0"/>
        <v>95</v>
      </c>
      <c r="AL15" s="62">
        <f t="shared" si="1"/>
        <v>93</v>
      </c>
      <c r="AM15" s="63">
        <f t="shared" si="2"/>
        <v>91.75</v>
      </c>
      <c r="AN15" s="64">
        <f t="shared" si="3"/>
        <v>90.25</v>
      </c>
      <c r="AO15" s="65">
        <f t="shared" si="4"/>
        <v>92.5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92.5</v>
      </c>
      <c r="BC15" s="81" t="str">
        <f t="shared" si="13"/>
        <v/>
      </c>
      <c r="BE15" s="32">
        <f t="shared" si="14"/>
        <v>92.75</v>
      </c>
      <c r="BF15" s="32">
        <f t="shared" si="15"/>
        <v>93.5</v>
      </c>
      <c r="BG15" s="32">
        <f t="shared" si="16"/>
        <v>91.25</v>
      </c>
      <c r="BH15" s="32">
        <f t="shared" si="17"/>
        <v>92.5</v>
      </c>
      <c r="BI15" s="32">
        <f t="shared" si="18"/>
        <v>92.5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86</v>
      </c>
      <c r="F16" s="32"/>
      <c r="G16" s="32">
        <v>90</v>
      </c>
      <c r="H16" s="32"/>
      <c r="I16" s="32">
        <v>89</v>
      </c>
      <c r="J16" s="32"/>
      <c r="K16" s="32">
        <v>94</v>
      </c>
      <c r="L16" s="33"/>
      <c r="M16" s="31">
        <v>94</v>
      </c>
      <c r="N16" s="32"/>
      <c r="O16" s="32">
        <v>86</v>
      </c>
      <c r="P16" s="32"/>
      <c r="Q16" s="32">
        <v>90</v>
      </c>
      <c r="R16" s="32"/>
      <c r="S16" s="32">
        <v>90</v>
      </c>
      <c r="T16" s="33"/>
      <c r="U16" s="31">
        <v>90</v>
      </c>
      <c r="V16" s="32"/>
      <c r="W16" s="32">
        <v>92</v>
      </c>
      <c r="X16" s="32"/>
      <c r="Y16" s="32">
        <v>92</v>
      </c>
      <c r="Z16" s="32"/>
      <c r="AA16" s="32">
        <v>90</v>
      </c>
      <c r="AB16" s="33"/>
      <c r="AC16" s="11">
        <v>88</v>
      </c>
      <c r="AD16" s="32"/>
      <c r="AE16" s="32">
        <v>92</v>
      </c>
      <c r="AF16" s="32"/>
      <c r="AG16" s="32">
        <v>92</v>
      </c>
      <c r="AH16" s="32"/>
      <c r="AI16" s="32">
        <v>94</v>
      </c>
      <c r="AJ16" s="13"/>
      <c r="AK16" s="61">
        <f t="shared" si="0"/>
        <v>89.75</v>
      </c>
      <c r="AL16" s="62">
        <f t="shared" si="1"/>
        <v>90</v>
      </c>
      <c r="AM16" s="63">
        <f t="shared" si="2"/>
        <v>91</v>
      </c>
      <c r="AN16" s="64">
        <f t="shared" si="3"/>
        <v>91.5</v>
      </c>
      <c r="AO16" s="65">
        <f t="shared" si="4"/>
        <v>90.5625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90.5625</v>
      </c>
      <c r="BC16" s="81" t="str">
        <f t="shared" si="13"/>
        <v/>
      </c>
      <c r="BE16" s="32">
        <f t="shared" si="14"/>
        <v>89.5</v>
      </c>
      <c r="BF16" s="32">
        <f t="shared" si="15"/>
        <v>90</v>
      </c>
      <c r="BG16" s="32">
        <f t="shared" si="16"/>
        <v>90.75</v>
      </c>
      <c r="BH16" s="32">
        <f t="shared" si="17"/>
        <v>92</v>
      </c>
      <c r="BI16" s="32">
        <f t="shared" si="18"/>
        <v>90.5625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95</v>
      </c>
      <c r="F17" s="32"/>
      <c r="G17" s="32">
        <v>94</v>
      </c>
      <c r="H17" s="32"/>
      <c r="I17" s="32">
        <v>96</v>
      </c>
      <c r="J17" s="32"/>
      <c r="K17" s="32">
        <v>95</v>
      </c>
      <c r="L17" s="33"/>
      <c r="M17" s="31">
        <v>96</v>
      </c>
      <c r="N17" s="32"/>
      <c r="O17" s="32">
        <v>93</v>
      </c>
      <c r="P17" s="32"/>
      <c r="Q17" s="32">
        <v>90</v>
      </c>
      <c r="R17" s="32"/>
      <c r="S17" s="32">
        <v>93</v>
      </c>
      <c r="T17" s="33"/>
      <c r="U17" s="31">
        <v>94</v>
      </c>
      <c r="V17" s="32"/>
      <c r="W17" s="32">
        <v>98</v>
      </c>
      <c r="X17" s="32"/>
      <c r="Y17" s="32">
        <v>90</v>
      </c>
      <c r="Z17" s="32"/>
      <c r="AA17" s="32">
        <v>94</v>
      </c>
      <c r="AB17" s="33"/>
      <c r="AC17" s="11">
        <v>89</v>
      </c>
      <c r="AD17" s="32"/>
      <c r="AE17" s="32">
        <v>93</v>
      </c>
      <c r="AF17" s="32"/>
      <c r="AG17" s="32">
        <v>91</v>
      </c>
      <c r="AH17" s="32"/>
      <c r="AI17" s="32">
        <v>91</v>
      </c>
      <c r="AJ17" s="13"/>
      <c r="AK17" s="61">
        <f t="shared" si="0"/>
        <v>95</v>
      </c>
      <c r="AL17" s="62">
        <f t="shared" si="1"/>
        <v>93</v>
      </c>
      <c r="AM17" s="63">
        <f t="shared" si="2"/>
        <v>94</v>
      </c>
      <c r="AN17" s="64">
        <f t="shared" si="3"/>
        <v>91</v>
      </c>
      <c r="AO17" s="65">
        <f t="shared" si="4"/>
        <v>93.25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93.25</v>
      </c>
      <c r="BC17" s="81" t="str">
        <f t="shared" si="13"/>
        <v/>
      </c>
      <c r="BE17" s="32">
        <f t="shared" si="14"/>
        <v>93.5</v>
      </c>
      <c r="BF17" s="32">
        <f t="shared" si="15"/>
        <v>94.5</v>
      </c>
      <c r="BG17" s="32">
        <f t="shared" si="16"/>
        <v>91.75</v>
      </c>
      <c r="BH17" s="32">
        <f t="shared" si="17"/>
        <v>93.25</v>
      </c>
      <c r="BI17" s="32">
        <f t="shared" si="18"/>
        <v>93.25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80</v>
      </c>
      <c r="F18" s="32"/>
      <c r="G18" s="32">
        <v>81</v>
      </c>
      <c r="H18" s="32"/>
      <c r="I18" s="32">
        <v>83</v>
      </c>
      <c r="J18" s="32"/>
      <c r="K18" s="32">
        <v>80</v>
      </c>
      <c r="L18" s="33"/>
      <c r="M18" s="31">
        <v>84</v>
      </c>
      <c r="N18" s="32"/>
      <c r="O18" s="32">
        <v>88</v>
      </c>
      <c r="P18" s="32"/>
      <c r="Q18" s="32">
        <v>80</v>
      </c>
      <c r="R18" s="32"/>
      <c r="S18" s="32">
        <v>84</v>
      </c>
      <c r="T18" s="33"/>
      <c r="U18" s="31">
        <v>86</v>
      </c>
      <c r="V18" s="32"/>
      <c r="W18" s="32">
        <v>80</v>
      </c>
      <c r="X18" s="32"/>
      <c r="Y18" s="32">
        <v>86</v>
      </c>
      <c r="Z18" s="32"/>
      <c r="AA18" s="32">
        <v>83</v>
      </c>
      <c r="AB18" s="33"/>
      <c r="AC18" s="11">
        <v>86</v>
      </c>
      <c r="AD18" s="32"/>
      <c r="AE18" s="32">
        <v>94</v>
      </c>
      <c r="AF18" s="32"/>
      <c r="AG18" s="32">
        <v>90</v>
      </c>
      <c r="AH18" s="32"/>
      <c r="AI18" s="32">
        <v>91</v>
      </c>
      <c r="AJ18" s="13"/>
      <c r="AK18" s="61">
        <f t="shared" si="0"/>
        <v>81</v>
      </c>
      <c r="AL18" s="62">
        <f t="shared" si="1"/>
        <v>84</v>
      </c>
      <c r="AM18" s="63">
        <f t="shared" si="2"/>
        <v>83.75</v>
      </c>
      <c r="AN18" s="64">
        <f t="shared" si="3"/>
        <v>90.25</v>
      </c>
      <c r="AO18" s="65">
        <f t="shared" si="4"/>
        <v>84.75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84.75</v>
      </c>
      <c r="BC18" s="81" t="str">
        <f t="shared" si="13"/>
        <v/>
      </c>
      <c r="BE18" s="32">
        <f t="shared" si="14"/>
        <v>84</v>
      </c>
      <c r="BF18" s="32">
        <f t="shared" si="15"/>
        <v>85.75</v>
      </c>
      <c r="BG18" s="32">
        <f t="shared" si="16"/>
        <v>84.75</v>
      </c>
      <c r="BH18" s="32">
        <f t="shared" si="17"/>
        <v>84.5</v>
      </c>
      <c r="BI18" s="32">
        <f t="shared" si="18"/>
        <v>84.75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80</v>
      </c>
      <c r="F19" s="32"/>
      <c r="G19" s="32">
        <v>84</v>
      </c>
      <c r="H19" s="32"/>
      <c r="I19" s="32">
        <v>80</v>
      </c>
      <c r="J19" s="32"/>
      <c r="K19" s="32">
        <v>80</v>
      </c>
      <c r="L19" s="33"/>
      <c r="M19" s="31">
        <v>79</v>
      </c>
      <c r="N19" s="32"/>
      <c r="O19" s="32">
        <v>81</v>
      </c>
      <c r="P19" s="32"/>
      <c r="Q19" s="32">
        <v>80</v>
      </c>
      <c r="R19" s="32"/>
      <c r="S19" s="32">
        <v>80</v>
      </c>
      <c r="T19" s="33"/>
      <c r="U19" s="31">
        <v>86</v>
      </c>
      <c r="V19" s="32"/>
      <c r="W19" s="32">
        <v>84</v>
      </c>
      <c r="X19" s="32"/>
      <c r="Y19" s="32">
        <v>86</v>
      </c>
      <c r="Z19" s="32"/>
      <c r="AA19" s="32">
        <v>86</v>
      </c>
      <c r="AB19" s="33"/>
      <c r="AC19" s="11">
        <v>90</v>
      </c>
      <c r="AD19" s="32"/>
      <c r="AE19" s="32">
        <v>89</v>
      </c>
      <c r="AF19" s="32"/>
      <c r="AG19" s="32">
        <v>89</v>
      </c>
      <c r="AH19" s="32"/>
      <c r="AI19" s="32">
        <v>92</v>
      </c>
      <c r="AJ19" s="13"/>
      <c r="AK19" s="61">
        <f t="shared" si="0"/>
        <v>81</v>
      </c>
      <c r="AL19" s="62">
        <f t="shared" si="1"/>
        <v>80</v>
      </c>
      <c r="AM19" s="63">
        <f t="shared" si="2"/>
        <v>85.5</v>
      </c>
      <c r="AN19" s="64">
        <f t="shared" si="3"/>
        <v>90</v>
      </c>
      <c r="AO19" s="65">
        <f t="shared" si="4"/>
        <v>84.125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84.125</v>
      </c>
      <c r="BC19" s="81" t="str">
        <f t="shared" si="13"/>
        <v/>
      </c>
      <c r="BE19" s="32">
        <f t="shared" si="14"/>
        <v>83.75</v>
      </c>
      <c r="BF19" s="32">
        <f t="shared" si="15"/>
        <v>84.5</v>
      </c>
      <c r="BG19" s="32">
        <f t="shared" si="16"/>
        <v>83.75</v>
      </c>
      <c r="BH19" s="32">
        <f t="shared" si="17"/>
        <v>84.5</v>
      </c>
      <c r="BI19" s="32">
        <f t="shared" si="18"/>
        <v>84.125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96</v>
      </c>
      <c r="F22" s="32"/>
      <c r="G22" s="32">
        <v>94</v>
      </c>
      <c r="H22" s="32"/>
      <c r="I22" s="32">
        <v>95</v>
      </c>
      <c r="J22" s="32"/>
      <c r="K22" s="32">
        <v>95</v>
      </c>
      <c r="L22" s="33"/>
      <c r="M22" s="31">
        <v>96</v>
      </c>
      <c r="N22" s="32"/>
      <c r="O22" s="32">
        <v>90</v>
      </c>
      <c r="P22" s="32"/>
      <c r="Q22" s="32">
        <v>93</v>
      </c>
      <c r="R22" s="32"/>
      <c r="S22" s="32">
        <v>93</v>
      </c>
      <c r="T22" s="33"/>
      <c r="U22" s="31">
        <v>92</v>
      </c>
      <c r="V22" s="32"/>
      <c r="W22" s="32">
        <v>94</v>
      </c>
      <c r="X22" s="32"/>
      <c r="Y22" s="32">
        <v>90</v>
      </c>
      <c r="Z22" s="32"/>
      <c r="AA22" s="32">
        <v>92</v>
      </c>
      <c r="AB22" s="33"/>
      <c r="AC22" s="11">
        <v>93</v>
      </c>
      <c r="AD22" s="32"/>
      <c r="AE22" s="32">
        <v>96</v>
      </c>
      <c r="AF22" s="32"/>
      <c r="AG22" s="32">
        <v>90</v>
      </c>
      <c r="AH22" s="32"/>
      <c r="AI22" s="32">
        <v>93</v>
      </c>
      <c r="AJ22" s="13"/>
      <c r="AK22" s="61">
        <f t="shared" si="0"/>
        <v>95</v>
      </c>
      <c r="AL22" s="62">
        <f t="shared" si="1"/>
        <v>93</v>
      </c>
      <c r="AM22" s="63">
        <f t="shared" si="2"/>
        <v>92</v>
      </c>
      <c r="AN22" s="64">
        <f t="shared" si="3"/>
        <v>93</v>
      </c>
      <c r="AO22" s="65">
        <f t="shared" si="4"/>
        <v>93.25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93.25</v>
      </c>
      <c r="BC22" s="81" t="str">
        <f t="shared" si="13"/>
        <v/>
      </c>
      <c r="BE22" s="32">
        <f t="shared" si="14"/>
        <v>94.25</v>
      </c>
      <c r="BF22" s="32">
        <f t="shared" si="15"/>
        <v>93.5</v>
      </c>
      <c r="BG22" s="32">
        <f t="shared" si="16"/>
        <v>92</v>
      </c>
      <c r="BH22" s="32">
        <f t="shared" si="17"/>
        <v>93.25</v>
      </c>
      <c r="BI22" s="32">
        <f t="shared" si="18"/>
        <v>93.25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84</v>
      </c>
      <c r="F23" s="32"/>
      <c r="G23" s="32">
        <v>80</v>
      </c>
      <c r="H23" s="32"/>
      <c r="I23" s="32">
        <v>80</v>
      </c>
      <c r="J23" s="32"/>
      <c r="K23" s="32">
        <v>84</v>
      </c>
      <c r="L23" s="33"/>
      <c r="M23" s="31">
        <v>86</v>
      </c>
      <c r="N23" s="32"/>
      <c r="O23" s="32">
        <v>83</v>
      </c>
      <c r="P23" s="32"/>
      <c r="Q23" s="32">
        <v>80</v>
      </c>
      <c r="R23" s="32"/>
      <c r="S23" s="32">
        <v>83</v>
      </c>
      <c r="T23" s="33"/>
      <c r="U23" s="31">
        <v>85</v>
      </c>
      <c r="V23" s="32"/>
      <c r="W23" s="32">
        <v>86</v>
      </c>
      <c r="X23" s="32"/>
      <c r="Y23" s="32">
        <v>89</v>
      </c>
      <c r="Z23" s="32"/>
      <c r="AA23" s="32">
        <v>86</v>
      </c>
      <c r="AB23" s="33"/>
      <c r="AC23" s="11">
        <v>90</v>
      </c>
      <c r="AD23" s="32"/>
      <c r="AE23" s="32">
        <v>89</v>
      </c>
      <c r="AF23" s="32"/>
      <c r="AG23" s="32">
        <v>91</v>
      </c>
      <c r="AH23" s="32"/>
      <c r="AI23" s="32">
        <v>90</v>
      </c>
      <c r="AJ23" s="13"/>
      <c r="AK23" s="61">
        <f t="shared" si="0"/>
        <v>82</v>
      </c>
      <c r="AL23" s="62">
        <f t="shared" si="1"/>
        <v>83</v>
      </c>
      <c r="AM23" s="63">
        <f t="shared" si="2"/>
        <v>86.5</v>
      </c>
      <c r="AN23" s="64">
        <f t="shared" si="3"/>
        <v>90</v>
      </c>
      <c r="AO23" s="65">
        <f t="shared" si="4"/>
        <v>85.375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85.375</v>
      </c>
      <c r="BC23" s="81" t="str">
        <f t="shared" si="13"/>
        <v/>
      </c>
      <c r="BE23" s="32">
        <f t="shared" si="14"/>
        <v>86.25</v>
      </c>
      <c r="BF23" s="32">
        <f t="shared" si="15"/>
        <v>84.5</v>
      </c>
      <c r="BG23" s="32">
        <f t="shared" si="16"/>
        <v>85</v>
      </c>
      <c r="BH23" s="32">
        <f t="shared" si="17"/>
        <v>85.75</v>
      </c>
      <c r="BI23" s="32">
        <f t="shared" si="18"/>
        <v>85.375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78</v>
      </c>
      <c r="F25" s="32"/>
      <c r="G25" s="32">
        <v>80</v>
      </c>
      <c r="H25" s="32"/>
      <c r="I25" s="32">
        <v>82</v>
      </c>
      <c r="J25" s="32"/>
      <c r="K25" s="32">
        <v>82</v>
      </c>
      <c r="L25" s="33"/>
      <c r="M25" s="31">
        <v>80</v>
      </c>
      <c r="N25" s="32"/>
      <c r="O25" s="32">
        <v>84</v>
      </c>
      <c r="P25" s="32"/>
      <c r="Q25" s="32">
        <v>86</v>
      </c>
      <c r="R25" s="32"/>
      <c r="S25" s="32">
        <v>86</v>
      </c>
      <c r="T25" s="33"/>
      <c r="U25" s="31">
        <v>80</v>
      </c>
      <c r="V25" s="32"/>
      <c r="W25" s="32">
        <v>82</v>
      </c>
      <c r="X25" s="32"/>
      <c r="Y25" s="32">
        <v>84</v>
      </c>
      <c r="Z25" s="32"/>
      <c r="AA25" s="32">
        <v>84</v>
      </c>
      <c r="AB25" s="33"/>
      <c r="AC25" s="11">
        <v>86</v>
      </c>
      <c r="AD25" s="32"/>
      <c r="AE25" s="32">
        <v>94</v>
      </c>
      <c r="AF25" s="32"/>
      <c r="AG25" s="32">
        <v>96</v>
      </c>
      <c r="AH25" s="32"/>
      <c r="AI25" s="32">
        <v>91</v>
      </c>
      <c r="AJ25" s="13"/>
      <c r="AK25" s="61">
        <f t="shared" si="0"/>
        <v>80.5</v>
      </c>
      <c r="AL25" s="62">
        <f t="shared" si="1"/>
        <v>84</v>
      </c>
      <c r="AM25" s="63">
        <f t="shared" si="2"/>
        <v>82.5</v>
      </c>
      <c r="AN25" s="64">
        <f t="shared" si="3"/>
        <v>91.75</v>
      </c>
      <c r="AO25" s="65">
        <f t="shared" si="4"/>
        <v>84.6875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84.6875</v>
      </c>
      <c r="BC25" s="81" t="str">
        <f t="shared" si="13"/>
        <v/>
      </c>
      <c r="BE25" s="32">
        <f t="shared" si="14"/>
        <v>81</v>
      </c>
      <c r="BF25" s="32">
        <f t="shared" si="15"/>
        <v>85</v>
      </c>
      <c r="BG25" s="32">
        <f t="shared" si="16"/>
        <v>87</v>
      </c>
      <c r="BH25" s="32">
        <f t="shared" si="17"/>
        <v>85.75</v>
      </c>
      <c r="BI25" s="32">
        <f t="shared" si="18"/>
        <v>84.6875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96</v>
      </c>
      <c r="F26" s="32"/>
      <c r="G26" s="32">
        <v>94</v>
      </c>
      <c r="H26" s="32"/>
      <c r="I26" s="32">
        <v>95</v>
      </c>
      <c r="J26" s="32"/>
      <c r="K26" s="32">
        <v>95</v>
      </c>
      <c r="L26" s="33"/>
      <c r="M26" s="31">
        <v>96</v>
      </c>
      <c r="N26" s="32"/>
      <c r="O26" s="32">
        <v>94</v>
      </c>
      <c r="P26" s="32"/>
      <c r="Q26" s="32">
        <v>92</v>
      </c>
      <c r="R26" s="32"/>
      <c r="S26" s="32">
        <v>94</v>
      </c>
      <c r="T26" s="33"/>
      <c r="U26" s="31">
        <v>94</v>
      </c>
      <c r="V26" s="32"/>
      <c r="W26" s="32">
        <v>96</v>
      </c>
      <c r="X26" s="32"/>
      <c r="Y26" s="32">
        <v>96</v>
      </c>
      <c r="Z26" s="32"/>
      <c r="AA26" s="32">
        <v>94</v>
      </c>
      <c r="AB26" s="33"/>
      <c r="AC26" s="11">
        <v>94</v>
      </c>
      <c r="AD26" s="32"/>
      <c r="AE26" s="32">
        <v>98</v>
      </c>
      <c r="AF26" s="32"/>
      <c r="AG26" s="32">
        <v>90</v>
      </c>
      <c r="AH26" s="32"/>
      <c r="AI26" s="32">
        <v>94</v>
      </c>
      <c r="AJ26" s="13"/>
      <c r="AK26" s="61">
        <f t="shared" si="0"/>
        <v>95</v>
      </c>
      <c r="AL26" s="62">
        <f t="shared" si="1"/>
        <v>94</v>
      </c>
      <c r="AM26" s="63">
        <f t="shared" si="2"/>
        <v>95</v>
      </c>
      <c r="AN26" s="64">
        <f t="shared" si="3"/>
        <v>94</v>
      </c>
      <c r="AO26" s="65">
        <f t="shared" si="4"/>
        <v>94.5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94.5</v>
      </c>
      <c r="BC26" s="81" t="str">
        <f t="shared" si="13"/>
        <v/>
      </c>
      <c r="BE26" s="32">
        <f t="shared" si="14"/>
        <v>95</v>
      </c>
      <c r="BF26" s="32">
        <f t="shared" si="15"/>
        <v>95.5</v>
      </c>
      <c r="BG26" s="32">
        <f t="shared" si="16"/>
        <v>93.25</v>
      </c>
      <c r="BH26" s="32">
        <f t="shared" si="17"/>
        <v>94.25</v>
      </c>
      <c r="BI26" s="32">
        <f t="shared" si="18"/>
        <v>94.5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97</v>
      </c>
      <c r="F27" s="32"/>
      <c r="G27" s="32">
        <v>96</v>
      </c>
      <c r="H27" s="32"/>
      <c r="I27" s="32">
        <v>95</v>
      </c>
      <c r="J27" s="32"/>
      <c r="K27" s="32">
        <v>96</v>
      </c>
      <c r="L27" s="33"/>
      <c r="M27" s="31">
        <v>96</v>
      </c>
      <c r="N27" s="32"/>
      <c r="O27" s="32">
        <v>90</v>
      </c>
      <c r="P27" s="32"/>
      <c r="Q27" s="32">
        <v>93</v>
      </c>
      <c r="R27" s="32"/>
      <c r="S27" s="32">
        <v>90</v>
      </c>
      <c r="T27" s="33"/>
      <c r="U27" s="31">
        <v>90</v>
      </c>
      <c r="V27" s="32"/>
      <c r="W27" s="32">
        <v>94</v>
      </c>
      <c r="X27" s="32"/>
      <c r="Y27" s="32">
        <v>90</v>
      </c>
      <c r="Z27" s="32"/>
      <c r="AA27" s="32">
        <v>94</v>
      </c>
      <c r="AB27" s="33"/>
      <c r="AC27" s="11">
        <v>93</v>
      </c>
      <c r="AD27" s="32"/>
      <c r="AE27" s="32">
        <v>96</v>
      </c>
      <c r="AF27" s="32"/>
      <c r="AG27" s="32">
        <v>96</v>
      </c>
      <c r="AH27" s="32"/>
      <c r="AI27" s="32">
        <v>93</v>
      </c>
      <c r="AJ27" s="13"/>
      <c r="AK27" s="61">
        <f t="shared" si="0"/>
        <v>96</v>
      </c>
      <c r="AL27" s="62">
        <f t="shared" si="1"/>
        <v>92.25</v>
      </c>
      <c r="AM27" s="63">
        <f t="shared" si="2"/>
        <v>92</v>
      </c>
      <c r="AN27" s="64">
        <f t="shared" si="3"/>
        <v>94.5</v>
      </c>
      <c r="AO27" s="65">
        <f t="shared" si="4"/>
        <v>93.6875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93.6875</v>
      </c>
      <c r="BC27" s="81" t="str">
        <f t="shared" si="13"/>
        <v/>
      </c>
      <c r="BE27" s="32">
        <f t="shared" si="14"/>
        <v>94</v>
      </c>
      <c r="BF27" s="32">
        <f t="shared" si="15"/>
        <v>94</v>
      </c>
      <c r="BG27" s="32">
        <f t="shared" si="16"/>
        <v>93.5</v>
      </c>
      <c r="BH27" s="32">
        <f t="shared" si="17"/>
        <v>93.25</v>
      </c>
      <c r="BI27" s="32">
        <f t="shared" si="18"/>
        <v>93.6875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94</v>
      </c>
      <c r="F28" s="32"/>
      <c r="G28" s="32">
        <v>98</v>
      </c>
      <c r="H28" s="32"/>
      <c r="I28" s="32">
        <v>90</v>
      </c>
      <c r="J28" s="32"/>
      <c r="K28" s="32">
        <v>94</v>
      </c>
      <c r="L28" s="33"/>
      <c r="M28" s="31">
        <v>93</v>
      </c>
      <c r="N28" s="32"/>
      <c r="O28" s="32">
        <v>96</v>
      </c>
      <c r="P28" s="32"/>
      <c r="Q28" s="32">
        <v>90</v>
      </c>
      <c r="R28" s="32"/>
      <c r="S28" s="32">
        <v>93</v>
      </c>
      <c r="T28" s="33"/>
      <c r="U28" s="31">
        <v>96</v>
      </c>
      <c r="V28" s="32"/>
      <c r="W28" s="32">
        <v>94</v>
      </c>
      <c r="X28" s="32"/>
      <c r="Y28" s="32">
        <v>90</v>
      </c>
      <c r="Z28" s="32"/>
      <c r="AA28" s="32">
        <v>93</v>
      </c>
      <c r="AB28" s="33"/>
      <c r="AC28" s="11">
        <v>94</v>
      </c>
      <c r="AD28" s="32"/>
      <c r="AE28" s="32">
        <v>90</v>
      </c>
      <c r="AF28" s="32"/>
      <c r="AG28" s="32">
        <v>90</v>
      </c>
      <c r="AH28" s="32"/>
      <c r="AI28" s="32">
        <v>91</v>
      </c>
      <c r="AJ28" s="13"/>
      <c r="AK28" s="61">
        <f t="shared" si="0"/>
        <v>94</v>
      </c>
      <c r="AL28" s="62">
        <f t="shared" si="1"/>
        <v>93</v>
      </c>
      <c r="AM28" s="63">
        <f t="shared" si="2"/>
        <v>93.25</v>
      </c>
      <c r="AN28" s="64">
        <f t="shared" si="3"/>
        <v>91.25</v>
      </c>
      <c r="AO28" s="65">
        <f t="shared" si="4"/>
        <v>92.875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92.875</v>
      </c>
      <c r="BC28" s="81" t="str">
        <f t="shared" si="13"/>
        <v/>
      </c>
      <c r="BE28" s="32">
        <f t="shared" si="14"/>
        <v>94.25</v>
      </c>
      <c r="BF28" s="32">
        <f t="shared" si="15"/>
        <v>94.5</v>
      </c>
      <c r="BG28" s="32">
        <f t="shared" si="16"/>
        <v>90</v>
      </c>
      <c r="BH28" s="32">
        <f t="shared" si="17"/>
        <v>92.75</v>
      </c>
      <c r="BI28" s="32">
        <f t="shared" si="18"/>
        <v>92.875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95</v>
      </c>
      <c r="F29" s="32"/>
      <c r="G29" s="32">
        <v>96</v>
      </c>
      <c r="H29" s="32"/>
      <c r="I29" s="32">
        <v>94</v>
      </c>
      <c r="J29" s="32"/>
      <c r="K29" s="32">
        <v>95</v>
      </c>
      <c r="L29" s="33"/>
      <c r="M29" s="31">
        <v>90</v>
      </c>
      <c r="N29" s="32"/>
      <c r="O29" s="32">
        <v>92</v>
      </c>
      <c r="P29" s="32"/>
      <c r="Q29" s="32">
        <v>94</v>
      </c>
      <c r="R29" s="32"/>
      <c r="S29" s="32">
        <v>92</v>
      </c>
      <c r="T29" s="33"/>
      <c r="U29" s="31">
        <v>94</v>
      </c>
      <c r="V29" s="32"/>
      <c r="W29" s="32">
        <v>98</v>
      </c>
      <c r="X29" s="32"/>
      <c r="Y29" s="32">
        <v>90</v>
      </c>
      <c r="Z29" s="32"/>
      <c r="AA29" s="32">
        <v>94</v>
      </c>
      <c r="AB29" s="33"/>
      <c r="AC29" s="11">
        <v>90</v>
      </c>
      <c r="AD29" s="32"/>
      <c r="AE29" s="32">
        <v>92</v>
      </c>
      <c r="AF29" s="32"/>
      <c r="AG29" s="32">
        <v>92</v>
      </c>
      <c r="AH29" s="32"/>
      <c r="AI29" s="32">
        <v>97</v>
      </c>
      <c r="AJ29" s="13"/>
      <c r="AK29" s="61">
        <f t="shared" si="0"/>
        <v>95</v>
      </c>
      <c r="AL29" s="62">
        <f t="shared" si="1"/>
        <v>92</v>
      </c>
      <c r="AM29" s="63">
        <f t="shared" si="2"/>
        <v>94</v>
      </c>
      <c r="AN29" s="64">
        <f t="shared" si="3"/>
        <v>92.75</v>
      </c>
      <c r="AO29" s="65">
        <f t="shared" si="4"/>
        <v>93.4375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93.4375</v>
      </c>
      <c r="BC29" s="81" t="str">
        <f t="shared" si="13"/>
        <v/>
      </c>
      <c r="BE29" s="32">
        <f t="shared" si="14"/>
        <v>92.25</v>
      </c>
      <c r="BF29" s="32">
        <f t="shared" si="15"/>
        <v>94.5</v>
      </c>
      <c r="BG29" s="32">
        <f t="shared" si="16"/>
        <v>92.5</v>
      </c>
      <c r="BH29" s="32">
        <f t="shared" si="17"/>
        <v>94.5</v>
      </c>
      <c r="BI29" s="32">
        <f t="shared" si="18"/>
        <v>93.4375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90</v>
      </c>
      <c r="F30" s="32"/>
      <c r="G30" s="32">
        <v>92</v>
      </c>
      <c r="H30" s="32"/>
      <c r="I30" s="32">
        <v>94</v>
      </c>
      <c r="J30" s="32"/>
      <c r="K30" s="32">
        <v>94</v>
      </c>
      <c r="L30" s="33"/>
      <c r="M30" s="31">
        <v>93</v>
      </c>
      <c r="N30" s="32"/>
      <c r="O30" s="32">
        <v>90</v>
      </c>
      <c r="P30" s="32"/>
      <c r="Q30" s="32">
        <v>87</v>
      </c>
      <c r="R30" s="32"/>
      <c r="S30" s="32">
        <v>90</v>
      </c>
      <c r="T30" s="33"/>
      <c r="U30" s="31">
        <v>94</v>
      </c>
      <c r="V30" s="32"/>
      <c r="W30" s="32">
        <v>90</v>
      </c>
      <c r="X30" s="32"/>
      <c r="Y30" s="32">
        <v>90</v>
      </c>
      <c r="Z30" s="32"/>
      <c r="AA30" s="32">
        <v>92</v>
      </c>
      <c r="AB30" s="33"/>
      <c r="AC30" s="11">
        <v>89</v>
      </c>
      <c r="AD30" s="32"/>
      <c r="AE30" s="32">
        <v>91</v>
      </c>
      <c r="AF30" s="32"/>
      <c r="AG30" s="32">
        <v>91</v>
      </c>
      <c r="AH30" s="32"/>
      <c r="AI30" s="32">
        <v>92</v>
      </c>
      <c r="AJ30" s="13"/>
      <c r="AK30" s="61">
        <f t="shared" si="0"/>
        <v>92.5</v>
      </c>
      <c r="AL30" s="62">
        <f t="shared" si="1"/>
        <v>90</v>
      </c>
      <c r="AM30" s="63">
        <f t="shared" si="2"/>
        <v>91.5</v>
      </c>
      <c r="AN30" s="64">
        <f t="shared" si="3"/>
        <v>90.75</v>
      </c>
      <c r="AO30" s="65">
        <f t="shared" si="4"/>
        <v>91.1875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91.1875</v>
      </c>
      <c r="BC30" s="81" t="str">
        <f t="shared" si="13"/>
        <v/>
      </c>
      <c r="BE30" s="32">
        <f t="shared" si="14"/>
        <v>91.5</v>
      </c>
      <c r="BF30" s="32">
        <f t="shared" si="15"/>
        <v>90.75</v>
      </c>
      <c r="BG30" s="32">
        <f t="shared" si="16"/>
        <v>90.5</v>
      </c>
      <c r="BH30" s="32">
        <f t="shared" si="17"/>
        <v>92</v>
      </c>
      <c r="BI30" s="32">
        <f t="shared" si="18"/>
        <v>91.1875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>
        <v>92</v>
      </c>
      <c r="F33" s="32"/>
      <c r="G33" s="32">
        <v>88</v>
      </c>
      <c r="H33" s="32"/>
      <c r="I33" s="32">
        <v>90</v>
      </c>
      <c r="J33" s="32"/>
      <c r="K33" s="32">
        <v>91</v>
      </c>
      <c r="L33" s="33"/>
      <c r="M33" s="31">
        <v>89</v>
      </c>
      <c r="N33" s="32"/>
      <c r="O33" s="32">
        <v>92</v>
      </c>
      <c r="P33" s="32"/>
      <c r="Q33" s="32">
        <v>94</v>
      </c>
      <c r="R33" s="32"/>
      <c r="S33" s="32">
        <v>94</v>
      </c>
      <c r="T33" s="33"/>
      <c r="U33" s="31">
        <v>89</v>
      </c>
      <c r="V33" s="32"/>
      <c r="W33" s="32">
        <v>91</v>
      </c>
      <c r="X33" s="32"/>
      <c r="Y33" s="32">
        <v>90</v>
      </c>
      <c r="Z33" s="32"/>
      <c r="AA33" s="32">
        <v>91</v>
      </c>
      <c r="AB33" s="33"/>
      <c r="AC33" s="11">
        <v>88</v>
      </c>
      <c r="AD33" s="32"/>
      <c r="AE33" s="32">
        <v>92</v>
      </c>
      <c r="AF33" s="32"/>
      <c r="AG33" s="32">
        <v>94</v>
      </c>
      <c r="AH33" s="32"/>
      <c r="AI33" s="32">
        <v>92</v>
      </c>
      <c r="AJ33" s="13"/>
      <c r="AK33" s="61">
        <f t="shared" si="0"/>
        <v>90.25</v>
      </c>
      <c r="AL33" s="62">
        <f t="shared" si="1"/>
        <v>92.25</v>
      </c>
      <c r="AM33" s="63">
        <f t="shared" si="2"/>
        <v>90.25</v>
      </c>
      <c r="AN33" s="64">
        <f t="shared" si="3"/>
        <v>91.5</v>
      </c>
      <c r="AO33" s="65">
        <f t="shared" si="4"/>
        <v>91.0625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91.0625</v>
      </c>
      <c r="BC33" s="81" t="str">
        <f t="shared" si="13"/>
        <v/>
      </c>
      <c r="BE33" s="32">
        <f t="shared" si="14"/>
        <v>89.5</v>
      </c>
      <c r="BF33" s="32">
        <f t="shared" si="15"/>
        <v>90.75</v>
      </c>
      <c r="BG33" s="32">
        <f t="shared" si="16"/>
        <v>92</v>
      </c>
      <c r="BH33" s="32">
        <f t="shared" si="17"/>
        <v>92</v>
      </c>
      <c r="BI33" s="32">
        <f t="shared" si="18"/>
        <v>91.0625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75</v>
      </c>
      <c r="F34" s="32"/>
      <c r="G34" s="32">
        <v>76</v>
      </c>
      <c r="H34" s="32"/>
      <c r="I34" s="32">
        <v>74</v>
      </c>
      <c r="J34" s="32"/>
      <c r="K34" s="32">
        <v>75</v>
      </c>
      <c r="L34" s="33"/>
      <c r="M34" s="31">
        <v>76</v>
      </c>
      <c r="N34" s="32"/>
      <c r="O34" s="32">
        <v>73</v>
      </c>
      <c r="P34" s="32"/>
      <c r="Q34" s="32">
        <v>84</v>
      </c>
      <c r="R34" s="32"/>
      <c r="S34" s="32">
        <v>86</v>
      </c>
      <c r="T34" s="33"/>
      <c r="U34" s="31">
        <v>80</v>
      </c>
      <c r="V34" s="32"/>
      <c r="W34" s="32">
        <v>80</v>
      </c>
      <c r="X34" s="32"/>
      <c r="Y34" s="32">
        <v>81</v>
      </c>
      <c r="Z34" s="32"/>
      <c r="AA34" s="32">
        <v>82</v>
      </c>
      <c r="AB34" s="33"/>
      <c r="AC34" s="11">
        <v>90</v>
      </c>
      <c r="AD34" s="32"/>
      <c r="AE34" s="32">
        <v>80</v>
      </c>
      <c r="AF34" s="32"/>
      <c r="AG34" s="32">
        <v>85</v>
      </c>
      <c r="AH34" s="32"/>
      <c r="AI34" s="32">
        <v>86</v>
      </c>
      <c r="AJ34" s="13"/>
      <c r="AK34" s="61">
        <f t="shared" si="0"/>
        <v>75</v>
      </c>
      <c r="AL34" s="62">
        <f t="shared" si="1"/>
        <v>79.75</v>
      </c>
      <c r="AM34" s="63">
        <f t="shared" si="2"/>
        <v>80.75</v>
      </c>
      <c r="AN34" s="64">
        <f t="shared" si="3"/>
        <v>85.25</v>
      </c>
      <c r="AO34" s="65">
        <f t="shared" si="4"/>
        <v>80.1875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80.1875</v>
      </c>
      <c r="BC34" s="81" t="str">
        <f t="shared" si="13"/>
        <v/>
      </c>
      <c r="BE34" s="32">
        <f t="shared" si="14"/>
        <v>80.25</v>
      </c>
      <c r="BF34" s="32">
        <f t="shared" si="15"/>
        <v>77.25</v>
      </c>
      <c r="BG34" s="32">
        <f t="shared" si="16"/>
        <v>81</v>
      </c>
      <c r="BH34" s="32">
        <f t="shared" si="17"/>
        <v>82.25</v>
      </c>
      <c r="BI34" s="32">
        <f t="shared" si="18"/>
        <v>80.1875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94</v>
      </c>
      <c r="F36" s="32"/>
      <c r="G36" s="32">
        <v>96</v>
      </c>
      <c r="H36" s="32"/>
      <c r="I36" s="32">
        <v>94</v>
      </c>
      <c r="J36" s="32"/>
      <c r="K36" s="32">
        <v>96</v>
      </c>
      <c r="L36" s="33"/>
      <c r="M36" s="31">
        <v>95</v>
      </c>
      <c r="N36" s="32"/>
      <c r="O36" s="32">
        <v>96</v>
      </c>
      <c r="P36" s="32"/>
      <c r="Q36" s="32">
        <v>94</v>
      </c>
      <c r="R36" s="32"/>
      <c r="S36" s="32">
        <v>95</v>
      </c>
      <c r="T36" s="33"/>
      <c r="U36" s="31">
        <v>93</v>
      </c>
      <c r="V36" s="32"/>
      <c r="W36" s="32">
        <v>90</v>
      </c>
      <c r="X36" s="32"/>
      <c r="Y36" s="32">
        <v>91</v>
      </c>
      <c r="Z36" s="32"/>
      <c r="AA36" s="32">
        <v>92</v>
      </c>
      <c r="AB36" s="33"/>
      <c r="AC36" s="11">
        <v>92</v>
      </c>
      <c r="AD36" s="32"/>
      <c r="AE36" s="32">
        <v>94</v>
      </c>
      <c r="AF36" s="32"/>
      <c r="AG36" s="32">
        <v>96</v>
      </c>
      <c r="AH36" s="32"/>
      <c r="AI36" s="32">
        <v>90</v>
      </c>
      <c r="AJ36" s="13"/>
      <c r="AK36" s="61">
        <f t="shared" si="0"/>
        <v>95</v>
      </c>
      <c r="AL36" s="62">
        <f t="shared" si="1"/>
        <v>95</v>
      </c>
      <c r="AM36" s="63">
        <f t="shared" si="2"/>
        <v>91.5</v>
      </c>
      <c r="AN36" s="64">
        <f t="shared" si="3"/>
        <v>93</v>
      </c>
      <c r="AO36" s="65">
        <f t="shared" si="4"/>
        <v>93.625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93.625</v>
      </c>
      <c r="BC36" s="81" t="str">
        <f t="shared" si="13"/>
        <v/>
      </c>
      <c r="BE36" s="32">
        <f t="shared" si="14"/>
        <v>93.5</v>
      </c>
      <c r="BF36" s="32">
        <f t="shared" si="15"/>
        <v>94</v>
      </c>
      <c r="BG36" s="32">
        <f t="shared" si="16"/>
        <v>93.75</v>
      </c>
      <c r="BH36" s="32">
        <f t="shared" si="17"/>
        <v>93.25</v>
      </c>
      <c r="BI36" s="32">
        <f t="shared" si="18"/>
        <v>93.625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80</v>
      </c>
      <c r="F37" s="32"/>
      <c r="G37" s="32">
        <v>82</v>
      </c>
      <c r="H37" s="32"/>
      <c r="I37" s="32">
        <v>84</v>
      </c>
      <c r="J37" s="32"/>
      <c r="K37" s="32">
        <v>82</v>
      </c>
      <c r="L37" s="33"/>
      <c r="M37" s="31">
        <v>88</v>
      </c>
      <c r="N37" s="32"/>
      <c r="O37" s="32">
        <v>84</v>
      </c>
      <c r="P37" s="32"/>
      <c r="Q37" s="32">
        <v>80</v>
      </c>
      <c r="R37" s="32"/>
      <c r="S37" s="32">
        <v>88</v>
      </c>
      <c r="T37" s="33"/>
      <c r="U37" s="31">
        <v>86</v>
      </c>
      <c r="V37" s="32"/>
      <c r="W37" s="32">
        <v>86</v>
      </c>
      <c r="X37" s="32"/>
      <c r="Y37" s="32">
        <v>85</v>
      </c>
      <c r="Z37" s="32"/>
      <c r="AA37" s="32">
        <v>87</v>
      </c>
      <c r="AB37" s="33"/>
      <c r="AC37" s="11">
        <v>86</v>
      </c>
      <c r="AD37" s="32"/>
      <c r="AE37" s="32">
        <v>84</v>
      </c>
      <c r="AF37" s="32"/>
      <c r="AG37" s="32">
        <v>86</v>
      </c>
      <c r="AH37" s="32"/>
      <c r="AI37" s="32">
        <v>94</v>
      </c>
      <c r="AJ37" s="13"/>
      <c r="AK37" s="61">
        <f t="shared" si="0"/>
        <v>82</v>
      </c>
      <c r="AL37" s="62">
        <f t="shared" si="1"/>
        <v>85</v>
      </c>
      <c r="AM37" s="63">
        <f t="shared" si="2"/>
        <v>86</v>
      </c>
      <c r="AN37" s="64">
        <f t="shared" si="3"/>
        <v>87.5</v>
      </c>
      <c r="AO37" s="65">
        <f t="shared" si="4"/>
        <v>85.125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85.125</v>
      </c>
      <c r="BC37" s="81" t="str">
        <f t="shared" si="13"/>
        <v/>
      </c>
      <c r="BE37" s="32">
        <f t="shared" si="14"/>
        <v>85</v>
      </c>
      <c r="BF37" s="32">
        <f t="shared" si="15"/>
        <v>84</v>
      </c>
      <c r="BG37" s="32">
        <f t="shared" si="16"/>
        <v>83.75</v>
      </c>
      <c r="BH37" s="32">
        <f t="shared" si="17"/>
        <v>87.75</v>
      </c>
      <c r="BI37" s="32">
        <f t="shared" si="18"/>
        <v>85.125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96</v>
      </c>
      <c r="F38" s="32"/>
      <c r="G38" s="32">
        <v>98</v>
      </c>
      <c r="H38" s="32"/>
      <c r="I38" s="32">
        <v>95</v>
      </c>
      <c r="J38" s="32"/>
      <c r="K38" s="32">
        <v>96</v>
      </c>
      <c r="L38" s="33"/>
      <c r="M38" s="31">
        <v>90</v>
      </c>
      <c r="N38" s="32"/>
      <c r="O38" s="32">
        <v>91</v>
      </c>
      <c r="P38" s="32"/>
      <c r="Q38" s="32">
        <v>92</v>
      </c>
      <c r="R38" s="32"/>
      <c r="S38" s="32">
        <v>94</v>
      </c>
      <c r="T38" s="33"/>
      <c r="U38" s="31">
        <v>90</v>
      </c>
      <c r="V38" s="32"/>
      <c r="W38" s="32">
        <v>92</v>
      </c>
      <c r="X38" s="32"/>
      <c r="Y38" s="32">
        <v>90</v>
      </c>
      <c r="Z38" s="32"/>
      <c r="AA38" s="32">
        <v>94</v>
      </c>
      <c r="AB38" s="33"/>
      <c r="AC38" s="11">
        <v>90</v>
      </c>
      <c r="AD38" s="32"/>
      <c r="AE38" s="32">
        <v>92</v>
      </c>
      <c r="AF38" s="32"/>
      <c r="AG38" s="32">
        <v>94</v>
      </c>
      <c r="AH38" s="32"/>
      <c r="AI38" s="32">
        <v>94</v>
      </c>
      <c r="AJ38" s="13"/>
      <c r="AK38" s="61">
        <f t="shared" si="0"/>
        <v>96.25</v>
      </c>
      <c r="AL38" s="62">
        <f t="shared" si="1"/>
        <v>91.75</v>
      </c>
      <c r="AM38" s="63">
        <f t="shared" si="2"/>
        <v>91.5</v>
      </c>
      <c r="AN38" s="64">
        <f t="shared" si="3"/>
        <v>92.5</v>
      </c>
      <c r="AO38" s="65">
        <f t="shared" si="4"/>
        <v>93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93</v>
      </c>
      <c r="BC38" s="81" t="str">
        <f t="shared" si="13"/>
        <v/>
      </c>
      <c r="BE38" s="32">
        <f t="shared" si="14"/>
        <v>91.5</v>
      </c>
      <c r="BF38" s="32">
        <f t="shared" si="15"/>
        <v>93.25</v>
      </c>
      <c r="BG38" s="32">
        <f t="shared" si="16"/>
        <v>92.75</v>
      </c>
      <c r="BH38" s="32">
        <f t="shared" si="17"/>
        <v>94.5</v>
      </c>
      <c r="BI38" s="32">
        <f t="shared" si="18"/>
        <v>93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89</v>
      </c>
      <c r="F40" s="32"/>
      <c r="G40" s="32">
        <v>92</v>
      </c>
      <c r="H40" s="32"/>
      <c r="I40" s="32">
        <v>90</v>
      </c>
      <c r="J40" s="32"/>
      <c r="K40" s="32">
        <v>92</v>
      </c>
      <c r="L40" s="33"/>
      <c r="M40" s="31">
        <v>94</v>
      </c>
      <c r="N40" s="32"/>
      <c r="O40" s="32">
        <v>92</v>
      </c>
      <c r="P40" s="32"/>
      <c r="Q40" s="32">
        <v>90</v>
      </c>
      <c r="R40" s="32"/>
      <c r="S40" s="32">
        <v>92</v>
      </c>
      <c r="T40" s="33"/>
      <c r="U40" s="31">
        <v>90</v>
      </c>
      <c r="V40" s="32"/>
      <c r="W40" s="32">
        <v>89</v>
      </c>
      <c r="X40" s="32"/>
      <c r="Y40" s="32">
        <v>91</v>
      </c>
      <c r="Z40" s="32"/>
      <c r="AA40" s="32">
        <v>90</v>
      </c>
      <c r="AB40" s="33"/>
      <c r="AC40" s="11">
        <v>90</v>
      </c>
      <c r="AD40" s="32"/>
      <c r="AE40" s="32">
        <v>94</v>
      </c>
      <c r="AF40" s="32"/>
      <c r="AG40" s="32">
        <v>93</v>
      </c>
      <c r="AH40" s="32"/>
      <c r="AI40" s="32">
        <v>94</v>
      </c>
      <c r="AJ40" s="13"/>
      <c r="AK40" s="61">
        <f t="shared" si="0"/>
        <v>90.75</v>
      </c>
      <c r="AL40" s="62">
        <f t="shared" si="1"/>
        <v>92</v>
      </c>
      <c r="AM40" s="63">
        <f t="shared" si="2"/>
        <v>90</v>
      </c>
      <c r="AN40" s="64">
        <f t="shared" si="3"/>
        <v>92.75</v>
      </c>
      <c r="AO40" s="65">
        <f t="shared" si="4"/>
        <v>91.375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91.375</v>
      </c>
      <c r="BC40" s="81" t="str">
        <f t="shared" si="13"/>
        <v/>
      </c>
      <c r="BE40" s="32">
        <f t="shared" si="14"/>
        <v>90.75</v>
      </c>
      <c r="BF40" s="32">
        <f t="shared" si="15"/>
        <v>91.75</v>
      </c>
      <c r="BG40" s="32">
        <f t="shared" si="16"/>
        <v>91</v>
      </c>
      <c r="BH40" s="32">
        <f t="shared" si="17"/>
        <v>92</v>
      </c>
      <c r="BI40" s="32">
        <f t="shared" si="18"/>
        <v>91.375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96</v>
      </c>
      <c r="F41" s="32"/>
      <c r="G41" s="32">
        <v>93</v>
      </c>
      <c r="H41" s="32"/>
      <c r="I41" s="32">
        <v>96</v>
      </c>
      <c r="J41" s="32"/>
      <c r="K41" s="32">
        <v>90</v>
      </c>
      <c r="L41" s="33"/>
      <c r="M41" s="31">
        <v>93</v>
      </c>
      <c r="N41" s="32"/>
      <c r="O41" s="32">
        <v>96</v>
      </c>
      <c r="P41" s="32"/>
      <c r="Q41" s="32">
        <v>90</v>
      </c>
      <c r="R41" s="32"/>
      <c r="S41" s="32">
        <v>93</v>
      </c>
      <c r="T41" s="33"/>
      <c r="U41" s="31">
        <v>96</v>
      </c>
      <c r="V41" s="32"/>
      <c r="W41" s="32">
        <v>90</v>
      </c>
      <c r="X41" s="32"/>
      <c r="Y41" s="32">
        <v>90</v>
      </c>
      <c r="Z41" s="32"/>
      <c r="AA41" s="32">
        <v>96</v>
      </c>
      <c r="AB41" s="33"/>
      <c r="AC41" s="11">
        <v>96</v>
      </c>
      <c r="AD41" s="32"/>
      <c r="AE41" s="32">
        <v>93</v>
      </c>
      <c r="AF41" s="32"/>
      <c r="AG41" s="32">
        <v>96</v>
      </c>
      <c r="AH41" s="32"/>
      <c r="AI41" s="32">
        <v>96</v>
      </c>
      <c r="AJ41" s="13"/>
      <c r="AK41" s="61">
        <f t="shared" si="0"/>
        <v>93.75</v>
      </c>
      <c r="AL41" s="62">
        <f t="shared" si="1"/>
        <v>93</v>
      </c>
      <c r="AM41" s="63">
        <f t="shared" si="2"/>
        <v>93</v>
      </c>
      <c r="AN41" s="64">
        <f t="shared" si="3"/>
        <v>95.25</v>
      </c>
      <c r="AO41" s="65">
        <f t="shared" si="4"/>
        <v>93.75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93.75</v>
      </c>
      <c r="BC41" s="81" t="str">
        <f t="shared" si="13"/>
        <v/>
      </c>
      <c r="BE41" s="32">
        <f t="shared" si="14"/>
        <v>95.25</v>
      </c>
      <c r="BF41" s="32">
        <f t="shared" si="15"/>
        <v>93</v>
      </c>
      <c r="BG41" s="32">
        <f t="shared" si="16"/>
        <v>93</v>
      </c>
      <c r="BH41" s="32">
        <f t="shared" si="17"/>
        <v>93.75</v>
      </c>
      <c r="BI41" s="32">
        <f t="shared" si="18"/>
        <v>93.75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90</v>
      </c>
      <c r="F42" s="32"/>
      <c r="G42" s="32">
        <v>91</v>
      </c>
      <c r="H42" s="32"/>
      <c r="I42" s="32">
        <v>89</v>
      </c>
      <c r="J42" s="32"/>
      <c r="K42" s="32">
        <v>90</v>
      </c>
      <c r="L42" s="33"/>
      <c r="M42" s="31">
        <v>90</v>
      </c>
      <c r="N42" s="32"/>
      <c r="O42" s="32">
        <v>96</v>
      </c>
      <c r="P42" s="32"/>
      <c r="Q42" s="32">
        <v>93</v>
      </c>
      <c r="R42" s="32"/>
      <c r="S42" s="32">
        <v>94</v>
      </c>
      <c r="T42" s="33"/>
      <c r="U42" s="31">
        <v>96</v>
      </c>
      <c r="V42" s="32"/>
      <c r="W42" s="32">
        <v>92</v>
      </c>
      <c r="X42" s="32"/>
      <c r="Y42" s="32">
        <v>92</v>
      </c>
      <c r="Z42" s="32"/>
      <c r="AA42" s="32">
        <v>94</v>
      </c>
      <c r="AB42" s="33"/>
      <c r="AC42" s="11">
        <v>96</v>
      </c>
      <c r="AD42" s="32"/>
      <c r="AE42" s="32">
        <v>94</v>
      </c>
      <c r="AF42" s="32"/>
      <c r="AG42" s="32">
        <v>96</v>
      </c>
      <c r="AH42" s="32"/>
      <c r="AI42" s="32">
        <v>96</v>
      </c>
      <c r="AJ42" s="13"/>
      <c r="AK42" s="61">
        <f t="shared" si="0"/>
        <v>90</v>
      </c>
      <c r="AL42" s="62">
        <f t="shared" si="1"/>
        <v>93.25</v>
      </c>
      <c r="AM42" s="63">
        <f t="shared" si="2"/>
        <v>93.5</v>
      </c>
      <c r="AN42" s="64">
        <f t="shared" si="3"/>
        <v>95.5</v>
      </c>
      <c r="AO42" s="65">
        <f t="shared" si="4"/>
        <v>93.0625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93.0625</v>
      </c>
      <c r="BC42" s="81" t="str">
        <f t="shared" si="13"/>
        <v/>
      </c>
      <c r="BE42" s="32">
        <f t="shared" si="14"/>
        <v>93</v>
      </c>
      <c r="BF42" s="32">
        <f t="shared" si="15"/>
        <v>93.25</v>
      </c>
      <c r="BG42" s="32">
        <f t="shared" si="16"/>
        <v>92.5</v>
      </c>
      <c r="BH42" s="32">
        <f t="shared" si="17"/>
        <v>93.5</v>
      </c>
      <c r="BI42" s="32">
        <f t="shared" si="18"/>
        <v>93.0625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94</v>
      </c>
      <c r="F43" s="32"/>
      <c r="G43" s="32">
        <v>90</v>
      </c>
      <c r="H43" s="32"/>
      <c r="I43" s="32">
        <v>92</v>
      </c>
      <c r="J43" s="32"/>
      <c r="K43" s="32">
        <v>92</v>
      </c>
      <c r="L43" s="33"/>
      <c r="M43" s="31">
        <v>90</v>
      </c>
      <c r="N43" s="32"/>
      <c r="O43" s="32">
        <v>90</v>
      </c>
      <c r="P43" s="32"/>
      <c r="Q43" s="32">
        <v>94</v>
      </c>
      <c r="R43" s="32"/>
      <c r="S43" s="32">
        <v>90</v>
      </c>
      <c r="T43" s="33"/>
      <c r="U43" s="31">
        <v>94</v>
      </c>
      <c r="V43" s="32"/>
      <c r="W43" s="32">
        <v>92</v>
      </c>
      <c r="X43" s="32"/>
      <c r="Y43" s="32">
        <v>94</v>
      </c>
      <c r="Z43" s="32"/>
      <c r="AA43" s="32">
        <v>92</v>
      </c>
      <c r="AB43" s="33"/>
      <c r="AC43" s="11">
        <v>94</v>
      </c>
      <c r="AD43" s="32"/>
      <c r="AE43" s="32">
        <v>90</v>
      </c>
      <c r="AF43" s="32"/>
      <c r="AG43" s="32">
        <v>92</v>
      </c>
      <c r="AH43" s="32"/>
      <c r="AI43" s="32">
        <v>94</v>
      </c>
      <c r="AJ43" s="13"/>
      <c r="AK43" s="61">
        <f t="shared" si="0"/>
        <v>92</v>
      </c>
      <c r="AL43" s="62">
        <f t="shared" si="1"/>
        <v>91</v>
      </c>
      <c r="AM43" s="63">
        <f t="shared" si="2"/>
        <v>93</v>
      </c>
      <c r="AN43" s="64">
        <f t="shared" si="3"/>
        <v>92.5</v>
      </c>
      <c r="AO43" s="65">
        <f t="shared" si="4"/>
        <v>92.125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92.125</v>
      </c>
      <c r="BC43" s="81" t="str">
        <f t="shared" si="13"/>
        <v/>
      </c>
      <c r="BE43" s="32">
        <f t="shared" si="14"/>
        <v>93</v>
      </c>
      <c r="BF43" s="32">
        <f t="shared" si="15"/>
        <v>90.5</v>
      </c>
      <c r="BG43" s="32">
        <f t="shared" si="16"/>
        <v>93</v>
      </c>
      <c r="BH43" s="32">
        <f t="shared" si="17"/>
        <v>92</v>
      </c>
      <c r="BI43" s="32">
        <f t="shared" si="18"/>
        <v>92.125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90</v>
      </c>
      <c r="F45" s="32"/>
      <c r="G45" s="32">
        <v>89</v>
      </c>
      <c r="H45" s="32"/>
      <c r="I45" s="32">
        <v>91</v>
      </c>
      <c r="J45" s="32"/>
      <c r="K45" s="32">
        <v>90</v>
      </c>
      <c r="L45" s="33"/>
      <c r="M45" s="31">
        <v>94</v>
      </c>
      <c r="N45" s="32"/>
      <c r="O45" s="32">
        <v>90</v>
      </c>
      <c r="P45" s="32"/>
      <c r="Q45" s="32">
        <v>91</v>
      </c>
      <c r="R45" s="32"/>
      <c r="S45" s="32">
        <v>86</v>
      </c>
      <c r="T45" s="13"/>
      <c r="U45" s="31">
        <v>92</v>
      </c>
      <c r="V45" s="32"/>
      <c r="W45" s="32">
        <v>90</v>
      </c>
      <c r="X45" s="32"/>
      <c r="Y45" s="32">
        <v>92</v>
      </c>
      <c r="Z45" s="32"/>
      <c r="AA45" s="32">
        <v>91</v>
      </c>
      <c r="AB45" s="33"/>
      <c r="AC45" s="11">
        <v>93</v>
      </c>
      <c r="AD45" s="32"/>
      <c r="AE45" s="32">
        <v>96</v>
      </c>
      <c r="AF45" s="32"/>
      <c r="AG45" s="32">
        <v>93</v>
      </c>
      <c r="AH45" s="32"/>
      <c r="AI45" s="32">
        <v>96</v>
      </c>
      <c r="AJ45" s="13"/>
      <c r="AK45" s="61">
        <f t="shared" si="0"/>
        <v>90</v>
      </c>
      <c r="AL45" s="62">
        <f t="shared" si="1"/>
        <v>90.25</v>
      </c>
      <c r="AM45" s="63">
        <f t="shared" si="2"/>
        <v>91.25</v>
      </c>
      <c r="AN45" s="64">
        <f t="shared" si="3"/>
        <v>94.5</v>
      </c>
      <c r="AO45" s="65">
        <f t="shared" si="4"/>
        <v>91.5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91.5</v>
      </c>
      <c r="BC45" s="81" t="str">
        <f t="shared" si="13"/>
        <v/>
      </c>
      <c r="BE45" s="32">
        <f t="shared" si="14"/>
        <v>92.25</v>
      </c>
      <c r="BF45" s="32">
        <f t="shared" si="15"/>
        <v>91.25</v>
      </c>
      <c r="BG45" s="32">
        <f t="shared" si="16"/>
        <v>91.75</v>
      </c>
      <c r="BH45" s="32">
        <f t="shared" si="17"/>
        <v>90.75</v>
      </c>
      <c r="BI45" s="32">
        <f t="shared" si="18"/>
        <v>91.5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64" priority="2" operator="lessThan">
      <formula>70</formula>
    </cfRule>
  </conditionalFormatting>
  <conditionalFormatting sqref="G12:L41">
    <cfRule type="cellIs" dxfId="63" priority="5" operator="lessThan">
      <formula>70</formula>
    </cfRule>
  </conditionalFormatting>
  <conditionalFormatting sqref="O12:AB41">
    <cfRule type="cellIs" dxfId="62" priority="4" operator="lessThan">
      <formula>70</formula>
    </cfRule>
  </conditionalFormatting>
  <conditionalFormatting sqref="AE12:AJ41">
    <cfRule type="cellIs" dxfId="61" priority="3" operator="lessThan">
      <formula>70</formula>
    </cfRule>
  </conditionalFormatting>
  <conditionalFormatting sqref="AK11:AP55 E12:F41 M12:N41 AC12:AD41 E42:AJ55">
    <cfRule type="cellIs" dxfId="60" priority="8" operator="lessThan">
      <formula>70</formula>
    </cfRule>
  </conditionalFormatting>
  <conditionalFormatting sqref="AR11:AR55">
    <cfRule type="cellIs" dxfId="59" priority="6" operator="lessThan">
      <formula>70</formula>
    </cfRule>
  </conditionalFormatting>
  <conditionalFormatting sqref="AR11:AY55">
    <cfRule type="cellIs" dxfId="58" priority="7" operator="lessThan">
      <formula>70</formula>
    </cfRule>
  </conditionalFormatting>
  <conditionalFormatting sqref="AZ11:AZ55">
    <cfRule type="cellIs" dxfId="57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7D1647-40F2-4D63-A28C-4EC82782B22D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2.140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98</v>
      </c>
      <c r="F12" s="32"/>
      <c r="G12" s="32">
        <v>99</v>
      </c>
      <c r="H12" s="32"/>
      <c r="I12" s="32">
        <v>90</v>
      </c>
      <c r="J12" s="32"/>
      <c r="K12" s="32">
        <v>96</v>
      </c>
      <c r="L12" s="33"/>
      <c r="M12" s="31">
        <v>99</v>
      </c>
      <c r="N12" s="32"/>
      <c r="O12" s="32">
        <v>96</v>
      </c>
      <c r="P12" s="32"/>
      <c r="Q12" s="32">
        <v>92</v>
      </c>
      <c r="R12" s="32"/>
      <c r="S12" s="32">
        <v>95</v>
      </c>
      <c r="T12" s="33"/>
      <c r="U12" s="31">
        <v>98</v>
      </c>
      <c r="V12" s="32"/>
      <c r="W12" s="32">
        <v>97</v>
      </c>
      <c r="X12" s="32"/>
      <c r="Y12" s="32">
        <v>90</v>
      </c>
      <c r="Z12" s="32"/>
      <c r="AA12" s="32">
        <v>97</v>
      </c>
      <c r="AB12" s="33"/>
      <c r="AC12" s="11">
        <v>90</v>
      </c>
      <c r="AD12" s="32"/>
      <c r="AE12" s="32">
        <v>98</v>
      </c>
      <c r="AF12" s="32"/>
      <c r="AG12" s="32">
        <v>92</v>
      </c>
      <c r="AH12" s="32"/>
      <c r="AI12" s="32">
        <v>98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95.75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95.5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95.5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94.5</v>
      </c>
      <c r="AO12" s="65">
        <f t="shared" ref="AO12:AO55" si="4">AVERAGE(AK12:AN12)</f>
        <v>95.3125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95.3125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96.25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97.5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91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96.5</v>
      </c>
      <c r="BI12" s="32">
        <f>AVERAGE(BE12:BH12)</f>
        <v>95.3125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90</v>
      </c>
      <c r="F13" s="32"/>
      <c r="G13" s="32">
        <v>88</v>
      </c>
      <c r="H13" s="32"/>
      <c r="I13" s="32">
        <v>91</v>
      </c>
      <c r="J13" s="32"/>
      <c r="K13" s="32">
        <v>92</v>
      </c>
      <c r="L13" s="33"/>
      <c r="M13" s="31">
        <v>90</v>
      </c>
      <c r="N13" s="32"/>
      <c r="O13" s="32">
        <v>90</v>
      </c>
      <c r="P13" s="32"/>
      <c r="Q13" s="32">
        <v>92</v>
      </c>
      <c r="R13" s="32"/>
      <c r="S13" s="32">
        <v>90</v>
      </c>
      <c r="T13" s="33"/>
      <c r="U13" s="31">
        <v>88</v>
      </c>
      <c r="V13" s="32"/>
      <c r="W13" s="32">
        <v>88</v>
      </c>
      <c r="X13" s="32"/>
      <c r="Y13" s="32">
        <v>83</v>
      </c>
      <c r="Z13" s="32"/>
      <c r="AA13" s="32">
        <v>84</v>
      </c>
      <c r="AB13" s="33"/>
      <c r="AC13" s="11">
        <v>90</v>
      </c>
      <c r="AD13" s="32"/>
      <c r="AE13" s="32">
        <v>86</v>
      </c>
      <c r="AF13" s="32"/>
      <c r="AG13" s="32">
        <v>85</v>
      </c>
      <c r="AH13" s="32"/>
      <c r="AI13" s="32">
        <v>86</v>
      </c>
      <c r="AJ13" s="13"/>
      <c r="AK13" s="61">
        <f t="shared" si="0"/>
        <v>90.25</v>
      </c>
      <c r="AL13" s="62">
        <f t="shared" si="1"/>
        <v>90.5</v>
      </c>
      <c r="AM13" s="63">
        <f t="shared" si="2"/>
        <v>85.75</v>
      </c>
      <c r="AN13" s="64">
        <f t="shared" si="3"/>
        <v>86.75</v>
      </c>
      <c r="AO13" s="65">
        <f t="shared" si="4"/>
        <v>88.3125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88.3125</v>
      </c>
      <c r="BC13" s="81" t="str">
        <f t="shared" si="13"/>
        <v/>
      </c>
      <c r="BE13" s="32">
        <f t="shared" si="14"/>
        <v>89.5</v>
      </c>
      <c r="BF13" s="32">
        <f t="shared" si="15"/>
        <v>88</v>
      </c>
      <c r="BG13" s="32">
        <f t="shared" si="16"/>
        <v>87.75</v>
      </c>
      <c r="BH13" s="32">
        <f t="shared" si="17"/>
        <v>88</v>
      </c>
      <c r="BI13" s="32">
        <f>AVERAGE(BE13:BH13)</f>
        <v>88.3125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90</v>
      </c>
      <c r="F14" s="32"/>
      <c r="G14" s="32">
        <v>90</v>
      </c>
      <c r="H14" s="32"/>
      <c r="I14" s="32">
        <v>90</v>
      </c>
      <c r="J14" s="32"/>
      <c r="K14" s="32">
        <v>90</v>
      </c>
      <c r="L14" s="33"/>
      <c r="M14" s="31">
        <v>92</v>
      </c>
      <c r="N14" s="32"/>
      <c r="O14" s="32">
        <v>93</v>
      </c>
      <c r="P14" s="32"/>
      <c r="Q14" s="32">
        <v>88</v>
      </c>
      <c r="R14" s="32"/>
      <c r="S14" s="32">
        <v>87</v>
      </c>
      <c r="T14" s="33"/>
      <c r="U14" s="31">
        <v>90</v>
      </c>
      <c r="V14" s="32"/>
      <c r="W14" s="32">
        <v>94</v>
      </c>
      <c r="X14" s="32"/>
      <c r="Y14" s="32">
        <v>90</v>
      </c>
      <c r="Z14" s="32"/>
      <c r="AA14" s="32">
        <v>88</v>
      </c>
      <c r="AB14" s="33"/>
      <c r="AC14" s="11">
        <v>92</v>
      </c>
      <c r="AD14" s="32"/>
      <c r="AE14" s="32">
        <v>95</v>
      </c>
      <c r="AF14" s="32"/>
      <c r="AG14" s="32">
        <v>88</v>
      </c>
      <c r="AH14" s="32"/>
      <c r="AI14" s="32">
        <v>90</v>
      </c>
      <c r="AJ14" s="13"/>
      <c r="AK14" s="61">
        <f t="shared" si="0"/>
        <v>90</v>
      </c>
      <c r="AL14" s="62">
        <f t="shared" si="1"/>
        <v>90</v>
      </c>
      <c r="AM14" s="63">
        <f t="shared" si="2"/>
        <v>90.5</v>
      </c>
      <c r="AN14" s="64">
        <f t="shared" si="3"/>
        <v>91.25</v>
      </c>
      <c r="AO14" s="65">
        <f t="shared" si="4"/>
        <v>90.4375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90.4375</v>
      </c>
      <c r="BC14" s="81" t="str">
        <f t="shared" si="13"/>
        <v/>
      </c>
      <c r="BE14" s="32">
        <f t="shared" si="14"/>
        <v>91</v>
      </c>
      <c r="BF14" s="32">
        <f t="shared" si="15"/>
        <v>93</v>
      </c>
      <c r="BG14" s="32">
        <f t="shared" si="16"/>
        <v>89</v>
      </c>
      <c r="BH14" s="32">
        <f t="shared" si="17"/>
        <v>88.75</v>
      </c>
      <c r="BI14" s="32">
        <f t="shared" ref="BI14:BI55" si="18">AVERAGE(BE14:BH14)</f>
        <v>90.4375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90</v>
      </c>
      <c r="F15" s="32"/>
      <c r="G15" s="32">
        <v>95</v>
      </c>
      <c r="H15" s="32"/>
      <c r="I15" s="32">
        <v>90</v>
      </c>
      <c r="J15" s="32"/>
      <c r="K15" s="32">
        <v>95</v>
      </c>
      <c r="L15" s="33"/>
      <c r="M15" s="31">
        <v>92</v>
      </c>
      <c r="N15" s="32"/>
      <c r="O15" s="32">
        <v>90</v>
      </c>
      <c r="P15" s="32"/>
      <c r="Q15" s="32">
        <v>92</v>
      </c>
      <c r="R15" s="32"/>
      <c r="S15" s="32">
        <v>97</v>
      </c>
      <c r="T15" s="33"/>
      <c r="U15" s="31">
        <v>93</v>
      </c>
      <c r="V15" s="32"/>
      <c r="W15" s="32">
        <v>95</v>
      </c>
      <c r="X15" s="32"/>
      <c r="Y15" s="32">
        <v>90</v>
      </c>
      <c r="Z15" s="32"/>
      <c r="AA15" s="32">
        <v>98</v>
      </c>
      <c r="AB15" s="33"/>
      <c r="AC15" s="11">
        <v>92</v>
      </c>
      <c r="AD15" s="32"/>
      <c r="AE15" s="32">
        <v>90</v>
      </c>
      <c r="AF15" s="32"/>
      <c r="AG15" s="32">
        <v>92</v>
      </c>
      <c r="AH15" s="32"/>
      <c r="AI15" s="32">
        <v>97</v>
      </c>
      <c r="AJ15" s="13"/>
      <c r="AK15" s="61">
        <f t="shared" si="0"/>
        <v>92.5</v>
      </c>
      <c r="AL15" s="62">
        <f t="shared" si="1"/>
        <v>92.75</v>
      </c>
      <c r="AM15" s="63">
        <f t="shared" si="2"/>
        <v>94</v>
      </c>
      <c r="AN15" s="64">
        <f t="shared" si="3"/>
        <v>92.75</v>
      </c>
      <c r="AO15" s="65">
        <f t="shared" si="4"/>
        <v>93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93</v>
      </c>
      <c r="BC15" s="81" t="str">
        <f t="shared" si="13"/>
        <v/>
      </c>
      <c r="BE15" s="32">
        <f t="shared" si="14"/>
        <v>91.75</v>
      </c>
      <c r="BF15" s="32">
        <f t="shared" si="15"/>
        <v>92.5</v>
      </c>
      <c r="BG15" s="32">
        <f t="shared" si="16"/>
        <v>91</v>
      </c>
      <c r="BH15" s="32">
        <f t="shared" si="17"/>
        <v>96.75</v>
      </c>
      <c r="BI15" s="32">
        <f t="shared" si="18"/>
        <v>93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70</v>
      </c>
      <c r="F16" s="32"/>
      <c r="G16" s="32">
        <v>71</v>
      </c>
      <c r="H16" s="32"/>
      <c r="I16" s="32">
        <v>70</v>
      </c>
      <c r="J16" s="32"/>
      <c r="K16" s="32">
        <v>72</v>
      </c>
      <c r="L16" s="33"/>
      <c r="M16" s="31">
        <v>74</v>
      </c>
      <c r="N16" s="32"/>
      <c r="O16" s="32">
        <v>72</v>
      </c>
      <c r="P16" s="32"/>
      <c r="Q16" s="32">
        <v>71</v>
      </c>
      <c r="R16" s="32"/>
      <c r="S16" s="32">
        <v>70</v>
      </c>
      <c r="T16" s="33"/>
      <c r="U16" s="31">
        <v>70</v>
      </c>
      <c r="V16" s="32"/>
      <c r="W16" s="32">
        <v>72</v>
      </c>
      <c r="X16" s="32"/>
      <c r="Y16" s="32">
        <v>70</v>
      </c>
      <c r="Z16" s="32"/>
      <c r="AA16" s="32">
        <v>72</v>
      </c>
      <c r="AB16" s="33"/>
      <c r="AC16" s="11">
        <v>73</v>
      </c>
      <c r="AD16" s="32"/>
      <c r="AE16" s="32">
        <v>70</v>
      </c>
      <c r="AF16" s="32"/>
      <c r="AG16" s="32">
        <v>71</v>
      </c>
      <c r="AH16" s="32"/>
      <c r="AI16" s="32">
        <v>70</v>
      </c>
      <c r="AJ16" s="13"/>
      <c r="AK16" s="61">
        <f t="shared" si="0"/>
        <v>70.75</v>
      </c>
      <c r="AL16" s="62">
        <f t="shared" si="1"/>
        <v>71.75</v>
      </c>
      <c r="AM16" s="63">
        <f t="shared" si="2"/>
        <v>71</v>
      </c>
      <c r="AN16" s="64">
        <f t="shared" si="3"/>
        <v>71</v>
      </c>
      <c r="AO16" s="65">
        <f t="shared" si="4"/>
        <v>71.125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71.125</v>
      </c>
      <c r="BC16" s="81" t="str">
        <f t="shared" si="13"/>
        <v/>
      </c>
      <c r="BE16" s="32">
        <f t="shared" si="14"/>
        <v>71.75</v>
      </c>
      <c r="BF16" s="32">
        <f t="shared" si="15"/>
        <v>71.25</v>
      </c>
      <c r="BG16" s="32">
        <f t="shared" si="16"/>
        <v>70.5</v>
      </c>
      <c r="BH16" s="32">
        <f t="shared" si="17"/>
        <v>71</v>
      </c>
      <c r="BI16" s="32">
        <f t="shared" si="18"/>
        <v>71.125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90</v>
      </c>
      <c r="F17" s="32"/>
      <c r="G17" s="32">
        <v>95</v>
      </c>
      <c r="H17" s="32"/>
      <c r="I17" s="32">
        <v>88</v>
      </c>
      <c r="J17" s="32"/>
      <c r="K17" s="32">
        <v>90</v>
      </c>
      <c r="L17" s="33"/>
      <c r="M17" s="31">
        <v>93</v>
      </c>
      <c r="N17" s="32"/>
      <c r="O17" s="32">
        <v>96</v>
      </c>
      <c r="P17" s="32"/>
      <c r="Q17" s="32">
        <v>87</v>
      </c>
      <c r="R17" s="32"/>
      <c r="S17" s="32">
        <v>87</v>
      </c>
      <c r="T17" s="33"/>
      <c r="U17" s="31">
        <v>90</v>
      </c>
      <c r="V17" s="32"/>
      <c r="W17" s="32">
        <v>96</v>
      </c>
      <c r="X17" s="32"/>
      <c r="Y17" s="32">
        <v>88</v>
      </c>
      <c r="Z17" s="32"/>
      <c r="AA17" s="32">
        <v>85</v>
      </c>
      <c r="AB17" s="33"/>
      <c r="AC17" s="11">
        <v>96</v>
      </c>
      <c r="AD17" s="32"/>
      <c r="AE17" s="32">
        <v>95</v>
      </c>
      <c r="AF17" s="32"/>
      <c r="AG17" s="32">
        <v>87</v>
      </c>
      <c r="AH17" s="32"/>
      <c r="AI17" s="32">
        <v>87</v>
      </c>
      <c r="AJ17" s="13"/>
      <c r="AK17" s="61">
        <f t="shared" si="0"/>
        <v>90.75</v>
      </c>
      <c r="AL17" s="62">
        <f t="shared" si="1"/>
        <v>90.75</v>
      </c>
      <c r="AM17" s="63">
        <f t="shared" si="2"/>
        <v>89.75</v>
      </c>
      <c r="AN17" s="64">
        <f t="shared" si="3"/>
        <v>91.25</v>
      </c>
      <c r="AO17" s="65">
        <f t="shared" si="4"/>
        <v>90.625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90.625</v>
      </c>
      <c r="BC17" s="81" t="str">
        <f t="shared" si="13"/>
        <v/>
      </c>
      <c r="BE17" s="32">
        <f t="shared" si="14"/>
        <v>92.25</v>
      </c>
      <c r="BF17" s="32">
        <f t="shared" si="15"/>
        <v>95.5</v>
      </c>
      <c r="BG17" s="32">
        <f t="shared" si="16"/>
        <v>87.5</v>
      </c>
      <c r="BH17" s="32">
        <f t="shared" si="17"/>
        <v>87.25</v>
      </c>
      <c r="BI17" s="32">
        <f t="shared" si="18"/>
        <v>90.625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78</v>
      </c>
      <c r="F18" s="32"/>
      <c r="G18" s="32">
        <v>76</v>
      </c>
      <c r="H18" s="32"/>
      <c r="I18" s="32">
        <v>73</v>
      </c>
      <c r="J18" s="32"/>
      <c r="K18" s="32">
        <v>80</v>
      </c>
      <c r="L18" s="33"/>
      <c r="M18" s="31">
        <v>80</v>
      </c>
      <c r="N18" s="32"/>
      <c r="O18" s="32">
        <v>75</v>
      </c>
      <c r="P18" s="32"/>
      <c r="Q18" s="32">
        <v>74</v>
      </c>
      <c r="R18" s="32"/>
      <c r="S18" s="32">
        <v>81</v>
      </c>
      <c r="T18" s="33"/>
      <c r="U18" s="31">
        <v>75</v>
      </c>
      <c r="V18" s="32"/>
      <c r="W18" s="32">
        <v>78</v>
      </c>
      <c r="X18" s="32"/>
      <c r="Y18" s="32">
        <v>75</v>
      </c>
      <c r="Z18" s="32"/>
      <c r="AA18" s="32">
        <v>82</v>
      </c>
      <c r="AB18" s="33"/>
      <c r="AC18" s="11">
        <v>78</v>
      </c>
      <c r="AD18" s="32"/>
      <c r="AE18" s="32">
        <v>75</v>
      </c>
      <c r="AF18" s="32"/>
      <c r="AG18" s="32">
        <v>76</v>
      </c>
      <c r="AH18" s="32"/>
      <c r="AI18" s="32">
        <v>80</v>
      </c>
      <c r="AJ18" s="13"/>
      <c r="AK18" s="61">
        <f t="shared" si="0"/>
        <v>76.75</v>
      </c>
      <c r="AL18" s="62">
        <f t="shared" si="1"/>
        <v>77.5</v>
      </c>
      <c r="AM18" s="63">
        <f t="shared" si="2"/>
        <v>77.5</v>
      </c>
      <c r="AN18" s="64">
        <f t="shared" si="3"/>
        <v>77.25</v>
      </c>
      <c r="AO18" s="65">
        <f t="shared" si="4"/>
        <v>77.25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77.25</v>
      </c>
      <c r="BC18" s="81" t="str">
        <f t="shared" si="13"/>
        <v/>
      </c>
      <c r="BE18" s="32">
        <f t="shared" si="14"/>
        <v>77.75</v>
      </c>
      <c r="BF18" s="32">
        <f t="shared" si="15"/>
        <v>76</v>
      </c>
      <c r="BG18" s="32">
        <f t="shared" si="16"/>
        <v>74.5</v>
      </c>
      <c r="BH18" s="32">
        <f t="shared" si="17"/>
        <v>80.75</v>
      </c>
      <c r="BI18" s="32">
        <f t="shared" si="18"/>
        <v>77.25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80</v>
      </c>
      <c r="F19" s="32"/>
      <c r="G19" s="32">
        <v>80</v>
      </c>
      <c r="H19" s="32"/>
      <c r="I19" s="32">
        <v>90</v>
      </c>
      <c r="J19" s="32"/>
      <c r="K19" s="32">
        <v>93</v>
      </c>
      <c r="L19" s="33"/>
      <c r="M19" s="31">
        <v>82</v>
      </c>
      <c r="N19" s="32"/>
      <c r="O19" s="32">
        <v>85</v>
      </c>
      <c r="P19" s="32"/>
      <c r="Q19" s="32">
        <v>92</v>
      </c>
      <c r="R19" s="32"/>
      <c r="S19" s="32">
        <v>88</v>
      </c>
      <c r="T19" s="33"/>
      <c r="U19" s="31">
        <v>80</v>
      </c>
      <c r="V19" s="32"/>
      <c r="W19" s="32">
        <v>88</v>
      </c>
      <c r="X19" s="32"/>
      <c r="Y19" s="32">
        <v>90</v>
      </c>
      <c r="Z19" s="32"/>
      <c r="AA19" s="32">
        <v>90</v>
      </c>
      <c r="AB19" s="33"/>
      <c r="AC19" s="11">
        <v>81</v>
      </c>
      <c r="AD19" s="32"/>
      <c r="AE19" s="32">
        <v>85</v>
      </c>
      <c r="AF19" s="32"/>
      <c r="AG19" s="32">
        <v>91</v>
      </c>
      <c r="AH19" s="32"/>
      <c r="AI19" s="32">
        <v>92</v>
      </c>
      <c r="AJ19" s="13"/>
      <c r="AK19" s="61">
        <f t="shared" si="0"/>
        <v>85.75</v>
      </c>
      <c r="AL19" s="62">
        <f t="shared" si="1"/>
        <v>86.75</v>
      </c>
      <c r="AM19" s="63">
        <f t="shared" si="2"/>
        <v>87</v>
      </c>
      <c r="AN19" s="64">
        <f t="shared" si="3"/>
        <v>87.25</v>
      </c>
      <c r="AO19" s="65">
        <f t="shared" si="4"/>
        <v>86.6875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86.6875</v>
      </c>
      <c r="BC19" s="81" t="str">
        <f t="shared" si="13"/>
        <v/>
      </c>
      <c r="BE19" s="32">
        <f t="shared" si="14"/>
        <v>80.75</v>
      </c>
      <c r="BF19" s="32">
        <f t="shared" si="15"/>
        <v>84.5</v>
      </c>
      <c r="BG19" s="32">
        <f t="shared" si="16"/>
        <v>90.75</v>
      </c>
      <c r="BH19" s="32">
        <f t="shared" si="17"/>
        <v>90.75</v>
      </c>
      <c r="BI19" s="32">
        <f t="shared" si="18"/>
        <v>86.6875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1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90</v>
      </c>
      <c r="F22" s="32"/>
      <c r="G22" s="32">
        <v>90</v>
      </c>
      <c r="H22" s="32"/>
      <c r="I22" s="32">
        <v>90</v>
      </c>
      <c r="J22" s="32"/>
      <c r="K22" s="32">
        <v>90</v>
      </c>
      <c r="L22" s="33"/>
      <c r="M22" s="31">
        <v>92</v>
      </c>
      <c r="N22" s="32"/>
      <c r="O22" s="32">
        <v>88</v>
      </c>
      <c r="P22" s="32"/>
      <c r="Q22" s="32">
        <v>88</v>
      </c>
      <c r="R22" s="32"/>
      <c r="S22" s="32">
        <v>88</v>
      </c>
      <c r="T22" s="33"/>
      <c r="U22" s="31">
        <v>93</v>
      </c>
      <c r="V22" s="32"/>
      <c r="W22" s="32">
        <v>90</v>
      </c>
      <c r="X22" s="32"/>
      <c r="Y22" s="32">
        <v>90</v>
      </c>
      <c r="Z22" s="32"/>
      <c r="AA22" s="32">
        <v>92</v>
      </c>
      <c r="AB22" s="33"/>
      <c r="AC22" s="11">
        <v>90</v>
      </c>
      <c r="AD22" s="32"/>
      <c r="AE22" s="32">
        <v>90</v>
      </c>
      <c r="AF22" s="32"/>
      <c r="AG22" s="32">
        <v>90</v>
      </c>
      <c r="AH22" s="32"/>
      <c r="AI22" s="32">
        <v>90</v>
      </c>
      <c r="AJ22" s="13"/>
      <c r="AK22" s="61">
        <f t="shared" si="0"/>
        <v>90</v>
      </c>
      <c r="AL22" s="62">
        <f t="shared" si="1"/>
        <v>89</v>
      </c>
      <c r="AM22" s="63">
        <f t="shared" si="2"/>
        <v>91.25</v>
      </c>
      <c r="AN22" s="64">
        <f t="shared" si="3"/>
        <v>90</v>
      </c>
      <c r="AO22" s="65">
        <f t="shared" si="4"/>
        <v>90.0625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90.0625</v>
      </c>
      <c r="BC22" s="81" t="str">
        <f t="shared" si="13"/>
        <v/>
      </c>
      <c r="BE22" s="32">
        <f t="shared" si="14"/>
        <v>91.25</v>
      </c>
      <c r="BF22" s="32">
        <f t="shared" si="15"/>
        <v>89.5</v>
      </c>
      <c r="BG22" s="32">
        <f t="shared" si="16"/>
        <v>89.5</v>
      </c>
      <c r="BH22" s="32">
        <f t="shared" si="17"/>
        <v>90</v>
      </c>
      <c r="BI22" s="32">
        <f t="shared" si="18"/>
        <v>90.0625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78</v>
      </c>
      <c r="F23" s="32"/>
      <c r="G23" s="32">
        <v>75</v>
      </c>
      <c r="H23" s="32"/>
      <c r="I23" s="32">
        <v>73</v>
      </c>
      <c r="J23" s="32"/>
      <c r="K23" s="32">
        <v>70</v>
      </c>
      <c r="L23" s="33"/>
      <c r="M23" s="31">
        <v>80</v>
      </c>
      <c r="N23" s="32"/>
      <c r="O23" s="32">
        <v>78</v>
      </c>
      <c r="P23" s="32"/>
      <c r="Q23" s="32">
        <v>75</v>
      </c>
      <c r="R23" s="32"/>
      <c r="S23" s="32">
        <v>72</v>
      </c>
      <c r="T23" s="33"/>
      <c r="U23" s="31">
        <v>75</v>
      </c>
      <c r="V23" s="32"/>
      <c r="W23" s="32">
        <v>80</v>
      </c>
      <c r="X23" s="32"/>
      <c r="Y23" s="32">
        <v>70</v>
      </c>
      <c r="Z23" s="32"/>
      <c r="AA23" s="32">
        <v>70</v>
      </c>
      <c r="AB23" s="33"/>
      <c r="AC23" s="11">
        <v>80</v>
      </c>
      <c r="AD23" s="32"/>
      <c r="AE23" s="32">
        <v>80</v>
      </c>
      <c r="AF23" s="32"/>
      <c r="AG23" s="32">
        <v>70</v>
      </c>
      <c r="AH23" s="32"/>
      <c r="AI23" s="32">
        <v>74</v>
      </c>
      <c r="AJ23" s="13"/>
      <c r="AK23" s="61">
        <f t="shared" si="0"/>
        <v>74</v>
      </c>
      <c r="AL23" s="62">
        <f t="shared" si="1"/>
        <v>76.25</v>
      </c>
      <c r="AM23" s="63">
        <f t="shared" si="2"/>
        <v>73.75</v>
      </c>
      <c r="AN23" s="64">
        <f t="shared" si="3"/>
        <v>76</v>
      </c>
      <c r="AO23" s="65">
        <f t="shared" si="4"/>
        <v>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</v>
      </c>
      <c r="BC23" s="81" t="str">
        <f t="shared" si="13"/>
        <v/>
      </c>
      <c r="BE23" s="32">
        <f t="shared" si="14"/>
        <v>78.25</v>
      </c>
      <c r="BF23" s="32">
        <f t="shared" si="15"/>
        <v>78.25</v>
      </c>
      <c r="BG23" s="32">
        <f t="shared" si="16"/>
        <v>72</v>
      </c>
      <c r="BH23" s="32">
        <f t="shared" si="17"/>
        <v>71.5</v>
      </c>
      <c r="BI23" s="32">
        <f t="shared" si="18"/>
        <v>75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78</v>
      </c>
      <c r="F25" s="32"/>
      <c r="G25" s="32">
        <v>75</v>
      </c>
      <c r="H25" s="32"/>
      <c r="I25" s="32">
        <v>78</v>
      </c>
      <c r="J25" s="32"/>
      <c r="K25" s="32">
        <v>75</v>
      </c>
      <c r="L25" s="33"/>
      <c r="M25" s="31">
        <v>80</v>
      </c>
      <c r="N25" s="32"/>
      <c r="O25" s="32">
        <v>70</v>
      </c>
      <c r="P25" s="32"/>
      <c r="Q25" s="32">
        <v>78</v>
      </c>
      <c r="R25" s="32"/>
      <c r="S25" s="32">
        <v>73</v>
      </c>
      <c r="T25" s="33"/>
      <c r="U25" s="31">
        <v>78</v>
      </c>
      <c r="V25" s="32"/>
      <c r="W25" s="32">
        <v>76</v>
      </c>
      <c r="X25" s="32"/>
      <c r="Y25" s="32">
        <v>78</v>
      </c>
      <c r="Z25" s="32"/>
      <c r="AA25" s="32">
        <v>77</v>
      </c>
      <c r="AB25" s="33"/>
      <c r="AC25" s="11">
        <v>80</v>
      </c>
      <c r="AD25" s="32"/>
      <c r="AE25" s="32">
        <v>79</v>
      </c>
      <c r="AF25" s="32"/>
      <c r="AG25" s="32">
        <v>78</v>
      </c>
      <c r="AH25" s="32"/>
      <c r="AI25" s="32">
        <v>76</v>
      </c>
      <c r="AJ25" s="13"/>
      <c r="AK25" s="61">
        <f t="shared" si="0"/>
        <v>76.5</v>
      </c>
      <c r="AL25" s="62">
        <f t="shared" si="1"/>
        <v>75.25</v>
      </c>
      <c r="AM25" s="63">
        <f t="shared" si="2"/>
        <v>77.25</v>
      </c>
      <c r="AN25" s="64">
        <f t="shared" si="3"/>
        <v>78.25</v>
      </c>
      <c r="AO25" s="65">
        <f t="shared" si="4"/>
        <v>76.8125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76.8125</v>
      </c>
      <c r="BC25" s="81" t="str">
        <f t="shared" si="13"/>
        <v/>
      </c>
      <c r="BE25" s="32">
        <f t="shared" si="14"/>
        <v>79</v>
      </c>
      <c r="BF25" s="32">
        <f t="shared" si="15"/>
        <v>75</v>
      </c>
      <c r="BG25" s="32">
        <f t="shared" si="16"/>
        <v>78</v>
      </c>
      <c r="BH25" s="32">
        <f t="shared" si="17"/>
        <v>75.25</v>
      </c>
      <c r="BI25" s="32">
        <f t="shared" si="18"/>
        <v>76.8125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88</v>
      </c>
      <c r="F26" s="32"/>
      <c r="G26" s="32">
        <v>90</v>
      </c>
      <c r="H26" s="32"/>
      <c r="I26" s="32">
        <v>88</v>
      </c>
      <c r="J26" s="32"/>
      <c r="K26" s="32">
        <v>90</v>
      </c>
      <c r="L26" s="33"/>
      <c r="M26" s="31">
        <v>90</v>
      </c>
      <c r="N26" s="32"/>
      <c r="O26" s="32">
        <v>95</v>
      </c>
      <c r="P26" s="32"/>
      <c r="Q26" s="32">
        <v>89</v>
      </c>
      <c r="R26" s="32"/>
      <c r="S26" s="32">
        <v>92</v>
      </c>
      <c r="T26" s="33"/>
      <c r="U26" s="31">
        <v>90</v>
      </c>
      <c r="V26" s="32"/>
      <c r="W26" s="32">
        <v>90</v>
      </c>
      <c r="X26" s="32"/>
      <c r="Y26" s="32">
        <v>90</v>
      </c>
      <c r="Z26" s="32"/>
      <c r="AA26" s="32">
        <v>92</v>
      </c>
      <c r="AB26" s="33"/>
      <c r="AC26" s="11">
        <v>90</v>
      </c>
      <c r="AD26" s="32"/>
      <c r="AE26" s="32">
        <v>93</v>
      </c>
      <c r="AF26" s="32"/>
      <c r="AG26" s="32">
        <v>90</v>
      </c>
      <c r="AH26" s="32"/>
      <c r="AI26" s="32">
        <v>90</v>
      </c>
      <c r="AJ26" s="13"/>
      <c r="AK26" s="61">
        <f t="shared" si="0"/>
        <v>89</v>
      </c>
      <c r="AL26" s="62">
        <f t="shared" si="1"/>
        <v>91.5</v>
      </c>
      <c r="AM26" s="63">
        <f t="shared" si="2"/>
        <v>90.5</v>
      </c>
      <c r="AN26" s="64">
        <f t="shared" si="3"/>
        <v>90.75</v>
      </c>
      <c r="AO26" s="65">
        <f t="shared" si="4"/>
        <v>90.4375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90.4375</v>
      </c>
      <c r="BC26" s="81" t="str">
        <f t="shared" si="13"/>
        <v/>
      </c>
      <c r="BE26" s="32">
        <f t="shared" si="14"/>
        <v>89.5</v>
      </c>
      <c r="BF26" s="32">
        <f t="shared" si="15"/>
        <v>92</v>
      </c>
      <c r="BG26" s="32">
        <f t="shared" si="16"/>
        <v>89.25</v>
      </c>
      <c r="BH26" s="32">
        <f t="shared" si="17"/>
        <v>91</v>
      </c>
      <c r="BI26" s="32">
        <f t="shared" si="18"/>
        <v>90.4375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90</v>
      </c>
      <c r="F27" s="32"/>
      <c r="G27" s="32">
        <v>90</v>
      </c>
      <c r="H27" s="32"/>
      <c r="I27" s="32">
        <v>85</v>
      </c>
      <c r="J27" s="32"/>
      <c r="K27" s="32">
        <v>76</v>
      </c>
      <c r="L27" s="33"/>
      <c r="M27" s="31">
        <v>95</v>
      </c>
      <c r="N27" s="32"/>
      <c r="O27" s="32">
        <v>95</v>
      </c>
      <c r="P27" s="32"/>
      <c r="Q27" s="32">
        <v>88</v>
      </c>
      <c r="R27" s="32"/>
      <c r="S27" s="32">
        <v>78</v>
      </c>
      <c r="T27" s="33"/>
      <c r="U27" s="31">
        <v>95</v>
      </c>
      <c r="V27" s="32"/>
      <c r="W27" s="32">
        <v>90</v>
      </c>
      <c r="X27" s="32"/>
      <c r="Y27" s="32">
        <v>85</v>
      </c>
      <c r="Z27" s="32"/>
      <c r="AA27" s="32">
        <v>75</v>
      </c>
      <c r="AB27" s="33"/>
      <c r="AC27" s="11">
        <v>90</v>
      </c>
      <c r="AD27" s="32"/>
      <c r="AE27" s="32">
        <v>92</v>
      </c>
      <c r="AF27" s="32"/>
      <c r="AG27" s="32">
        <v>88</v>
      </c>
      <c r="AH27" s="32"/>
      <c r="AI27" s="32">
        <v>76</v>
      </c>
      <c r="AJ27" s="13"/>
      <c r="AK27" s="61">
        <f t="shared" si="0"/>
        <v>85.25</v>
      </c>
      <c r="AL27" s="62">
        <f t="shared" si="1"/>
        <v>89</v>
      </c>
      <c r="AM27" s="63">
        <f t="shared" si="2"/>
        <v>86.25</v>
      </c>
      <c r="AN27" s="64">
        <f t="shared" si="3"/>
        <v>86.5</v>
      </c>
      <c r="AO27" s="65">
        <f t="shared" si="4"/>
        <v>86.75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86.75</v>
      </c>
      <c r="BC27" s="81" t="str">
        <f t="shared" si="13"/>
        <v/>
      </c>
      <c r="BE27" s="32">
        <f t="shared" si="14"/>
        <v>92.5</v>
      </c>
      <c r="BF27" s="32">
        <f t="shared" si="15"/>
        <v>91.75</v>
      </c>
      <c r="BG27" s="32">
        <f t="shared" si="16"/>
        <v>86.5</v>
      </c>
      <c r="BH27" s="32">
        <f t="shared" si="17"/>
        <v>76.25</v>
      </c>
      <c r="BI27" s="32">
        <f t="shared" si="18"/>
        <v>86.75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75</v>
      </c>
      <c r="F28" s="32"/>
      <c r="G28" s="32">
        <v>75</v>
      </c>
      <c r="H28" s="32"/>
      <c r="I28" s="32">
        <v>75</v>
      </c>
      <c r="J28" s="32"/>
      <c r="K28" s="32">
        <v>75</v>
      </c>
      <c r="L28" s="33"/>
      <c r="M28" s="31">
        <v>76</v>
      </c>
      <c r="N28" s="32"/>
      <c r="O28" s="32">
        <v>70</v>
      </c>
      <c r="P28" s="32"/>
      <c r="Q28" s="32">
        <v>75</v>
      </c>
      <c r="R28" s="32"/>
      <c r="S28" s="32">
        <v>76</v>
      </c>
      <c r="T28" s="33"/>
      <c r="U28" s="31">
        <v>78</v>
      </c>
      <c r="V28" s="32"/>
      <c r="W28" s="32">
        <v>76</v>
      </c>
      <c r="X28" s="32"/>
      <c r="Y28" s="32">
        <v>76</v>
      </c>
      <c r="Z28" s="32"/>
      <c r="AA28" s="32">
        <v>75</v>
      </c>
      <c r="AB28" s="33"/>
      <c r="AC28" s="11">
        <v>75</v>
      </c>
      <c r="AD28" s="32"/>
      <c r="AE28" s="32">
        <v>78</v>
      </c>
      <c r="AF28" s="32"/>
      <c r="AG28" s="32">
        <v>70</v>
      </c>
      <c r="AH28" s="32"/>
      <c r="AI28" s="32">
        <v>76</v>
      </c>
      <c r="AJ28" s="13"/>
      <c r="AK28" s="61">
        <f t="shared" si="0"/>
        <v>75</v>
      </c>
      <c r="AL28" s="62">
        <f t="shared" si="1"/>
        <v>74.25</v>
      </c>
      <c r="AM28" s="63">
        <f t="shared" si="2"/>
        <v>76.25</v>
      </c>
      <c r="AN28" s="64">
        <f t="shared" si="3"/>
        <v>74.75</v>
      </c>
      <c r="AO28" s="65">
        <f t="shared" si="4"/>
        <v>75.0625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75.0625</v>
      </c>
      <c r="BC28" s="81" t="str">
        <f t="shared" si="13"/>
        <v/>
      </c>
      <c r="BE28" s="32">
        <f t="shared" si="14"/>
        <v>76</v>
      </c>
      <c r="BF28" s="32">
        <f t="shared" si="15"/>
        <v>74.75</v>
      </c>
      <c r="BG28" s="32">
        <f t="shared" si="16"/>
        <v>74</v>
      </c>
      <c r="BH28" s="32">
        <f t="shared" si="17"/>
        <v>75.5</v>
      </c>
      <c r="BI28" s="32">
        <f t="shared" si="18"/>
        <v>75.0625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90</v>
      </c>
      <c r="F29" s="32"/>
      <c r="G29" s="32">
        <v>93</v>
      </c>
      <c r="H29" s="32"/>
      <c r="I29" s="32">
        <v>88</v>
      </c>
      <c r="J29" s="32"/>
      <c r="K29" s="32">
        <v>89</v>
      </c>
      <c r="L29" s="33"/>
      <c r="M29" s="31">
        <v>95</v>
      </c>
      <c r="N29" s="32"/>
      <c r="O29" s="32">
        <v>95</v>
      </c>
      <c r="P29" s="32"/>
      <c r="Q29" s="32">
        <v>90</v>
      </c>
      <c r="R29" s="32"/>
      <c r="S29" s="32">
        <v>91</v>
      </c>
      <c r="T29" s="33"/>
      <c r="U29" s="31">
        <v>90</v>
      </c>
      <c r="V29" s="32"/>
      <c r="W29" s="32">
        <v>90</v>
      </c>
      <c r="X29" s="32"/>
      <c r="Y29" s="32">
        <v>90</v>
      </c>
      <c r="Z29" s="32"/>
      <c r="AA29" s="32">
        <v>90</v>
      </c>
      <c r="AB29" s="33"/>
      <c r="AC29" s="11">
        <v>93</v>
      </c>
      <c r="AD29" s="32"/>
      <c r="AE29" s="32">
        <v>93</v>
      </c>
      <c r="AF29" s="32"/>
      <c r="AG29" s="32">
        <v>88</v>
      </c>
      <c r="AH29" s="32"/>
      <c r="AI29" s="32">
        <v>91</v>
      </c>
      <c r="AJ29" s="13"/>
      <c r="AK29" s="61">
        <f t="shared" si="0"/>
        <v>90</v>
      </c>
      <c r="AL29" s="62">
        <f t="shared" si="1"/>
        <v>92.75</v>
      </c>
      <c r="AM29" s="63">
        <f t="shared" si="2"/>
        <v>90</v>
      </c>
      <c r="AN29" s="64">
        <f t="shared" si="3"/>
        <v>91.25</v>
      </c>
      <c r="AO29" s="65">
        <f t="shared" si="4"/>
        <v>91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91</v>
      </c>
      <c r="BC29" s="81" t="str">
        <f t="shared" si="13"/>
        <v/>
      </c>
      <c r="BE29" s="32">
        <f t="shared" si="14"/>
        <v>92</v>
      </c>
      <c r="BF29" s="32">
        <f t="shared" si="15"/>
        <v>92.75</v>
      </c>
      <c r="BG29" s="32">
        <f t="shared" si="16"/>
        <v>89</v>
      </c>
      <c r="BH29" s="32">
        <f t="shared" si="17"/>
        <v>90.25</v>
      </c>
      <c r="BI29" s="32">
        <f t="shared" si="18"/>
        <v>91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80</v>
      </c>
      <c r="F30" s="32"/>
      <c r="G30" s="32">
        <v>75</v>
      </c>
      <c r="H30" s="32"/>
      <c r="I30" s="32">
        <v>78</v>
      </c>
      <c r="J30" s="32"/>
      <c r="K30" s="32">
        <v>76</v>
      </c>
      <c r="L30" s="33"/>
      <c r="M30" s="31">
        <v>85</v>
      </c>
      <c r="N30" s="32"/>
      <c r="O30" s="32">
        <v>75</v>
      </c>
      <c r="P30" s="32"/>
      <c r="Q30" s="32">
        <v>78</v>
      </c>
      <c r="R30" s="32"/>
      <c r="S30" s="32">
        <v>78</v>
      </c>
      <c r="T30" s="33"/>
      <c r="U30" s="31">
        <v>80</v>
      </c>
      <c r="V30" s="32"/>
      <c r="W30" s="32">
        <v>80</v>
      </c>
      <c r="X30" s="32"/>
      <c r="Y30" s="32">
        <v>78</v>
      </c>
      <c r="Z30" s="32"/>
      <c r="AA30" s="32">
        <v>78</v>
      </c>
      <c r="AB30" s="33"/>
      <c r="AC30" s="11">
        <v>85</v>
      </c>
      <c r="AD30" s="32"/>
      <c r="AE30" s="32">
        <v>80</v>
      </c>
      <c r="AF30" s="32"/>
      <c r="AG30" s="32">
        <v>80</v>
      </c>
      <c r="AH30" s="32"/>
      <c r="AI30" s="32">
        <v>75</v>
      </c>
      <c r="AJ30" s="13"/>
      <c r="AK30" s="61">
        <f t="shared" si="0"/>
        <v>77.25</v>
      </c>
      <c r="AL30" s="62">
        <f t="shared" si="1"/>
        <v>79</v>
      </c>
      <c r="AM30" s="63">
        <f t="shared" si="2"/>
        <v>79</v>
      </c>
      <c r="AN30" s="64">
        <f t="shared" si="3"/>
        <v>80</v>
      </c>
      <c r="AO30" s="65">
        <f t="shared" si="4"/>
        <v>78.8125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78.8125</v>
      </c>
      <c r="BC30" s="81" t="str">
        <f t="shared" si="13"/>
        <v/>
      </c>
      <c r="BE30" s="32">
        <f t="shared" si="14"/>
        <v>82.5</v>
      </c>
      <c r="BF30" s="32">
        <f t="shared" si="15"/>
        <v>77.5</v>
      </c>
      <c r="BG30" s="32">
        <f t="shared" si="16"/>
        <v>78.5</v>
      </c>
      <c r="BH30" s="32">
        <f t="shared" si="17"/>
        <v>76.75</v>
      </c>
      <c r="BI30" s="32">
        <f t="shared" si="18"/>
        <v>78.8125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>
        <v>80</v>
      </c>
      <c r="F33" s="32"/>
      <c r="G33" s="32">
        <v>82</v>
      </c>
      <c r="H33" s="32"/>
      <c r="I33" s="32">
        <v>80</v>
      </c>
      <c r="J33" s="32"/>
      <c r="K33" s="32">
        <v>81</v>
      </c>
      <c r="L33" s="33"/>
      <c r="M33" s="31">
        <v>81</v>
      </c>
      <c r="N33" s="32"/>
      <c r="O33" s="32">
        <v>82</v>
      </c>
      <c r="P33" s="32"/>
      <c r="Q33" s="32">
        <v>80</v>
      </c>
      <c r="R33" s="32"/>
      <c r="S33" s="32">
        <v>80</v>
      </c>
      <c r="T33" s="33"/>
      <c r="U33" s="31">
        <v>81</v>
      </c>
      <c r="V33" s="32"/>
      <c r="W33" s="32">
        <v>82</v>
      </c>
      <c r="X33" s="32"/>
      <c r="Y33" s="32">
        <v>80</v>
      </c>
      <c r="Z33" s="32"/>
      <c r="AA33" s="32">
        <v>80</v>
      </c>
      <c r="AB33" s="33"/>
      <c r="AC33" s="11">
        <v>84</v>
      </c>
      <c r="AD33" s="32"/>
      <c r="AE33" s="32">
        <v>86</v>
      </c>
      <c r="AF33" s="32"/>
      <c r="AG33" s="32">
        <v>86</v>
      </c>
      <c r="AH33" s="32"/>
      <c r="AI33" s="32">
        <v>87</v>
      </c>
      <c r="AJ33" s="13"/>
      <c r="AK33" s="61">
        <f t="shared" si="0"/>
        <v>80.75</v>
      </c>
      <c r="AL33" s="62">
        <f t="shared" si="1"/>
        <v>80.75</v>
      </c>
      <c r="AM33" s="63">
        <f t="shared" si="2"/>
        <v>80.75</v>
      </c>
      <c r="AN33" s="64">
        <f t="shared" si="3"/>
        <v>85.75</v>
      </c>
      <c r="AO33" s="65">
        <f t="shared" si="4"/>
        <v>82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82</v>
      </c>
      <c r="BC33" s="81" t="str">
        <f t="shared" si="13"/>
        <v/>
      </c>
      <c r="BE33" s="32">
        <f t="shared" si="14"/>
        <v>81.5</v>
      </c>
      <c r="BF33" s="32">
        <f t="shared" si="15"/>
        <v>83</v>
      </c>
      <c r="BG33" s="32">
        <f t="shared" si="16"/>
        <v>81.5</v>
      </c>
      <c r="BH33" s="32">
        <f t="shared" si="17"/>
        <v>82</v>
      </c>
      <c r="BI33" s="32">
        <f t="shared" si="18"/>
        <v>82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73</v>
      </c>
      <c r="F34" s="32"/>
      <c r="G34" s="32">
        <v>75</v>
      </c>
      <c r="H34" s="32"/>
      <c r="I34" s="32">
        <v>73</v>
      </c>
      <c r="J34" s="32"/>
      <c r="K34" s="32">
        <v>74</v>
      </c>
      <c r="L34" s="33"/>
      <c r="M34" s="31">
        <v>75</v>
      </c>
      <c r="N34" s="32"/>
      <c r="O34" s="32">
        <v>76</v>
      </c>
      <c r="P34" s="32"/>
      <c r="Q34" s="32">
        <v>74</v>
      </c>
      <c r="R34" s="32"/>
      <c r="S34" s="32">
        <v>75</v>
      </c>
      <c r="T34" s="33"/>
      <c r="U34" s="31">
        <v>73</v>
      </c>
      <c r="V34" s="32"/>
      <c r="W34" s="32">
        <v>70</v>
      </c>
      <c r="X34" s="32"/>
      <c r="Y34" s="32">
        <v>75</v>
      </c>
      <c r="Z34" s="32"/>
      <c r="AA34" s="32">
        <v>73</v>
      </c>
      <c r="AB34" s="33"/>
      <c r="AC34" s="11">
        <v>74</v>
      </c>
      <c r="AD34" s="32"/>
      <c r="AE34" s="32">
        <v>75</v>
      </c>
      <c r="AF34" s="32"/>
      <c r="AG34" s="32">
        <v>75</v>
      </c>
      <c r="AH34" s="32"/>
      <c r="AI34" s="32">
        <v>76</v>
      </c>
      <c r="AJ34" s="13"/>
      <c r="AK34" s="61">
        <f t="shared" si="0"/>
        <v>73.75</v>
      </c>
      <c r="AL34" s="62">
        <f t="shared" si="1"/>
        <v>75</v>
      </c>
      <c r="AM34" s="63">
        <f t="shared" si="2"/>
        <v>72.75</v>
      </c>
      <c r="AN34" s="64">
        <f t="shared" si="3"/>
        <v>75</v>
      </c>
      <c r="AO34" s="65">
        <f t="shared" si="4"/>
        <v>74.125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74.125</v>
      </c>
      <c r="BC34" s="81" t="str">
        <f t="shared" si="13"/>
        <v/>
      </c>
      <c r="BE34" s="32">
        <f t="shared" si="14"/>
        <v>73.75</v>
      </c>
      <c r="BF34" s="32">
        <f t="shared" si="15"/>
        <v>74</v>
      </c>
      <c r="BG34" s="32">
        <f t="shared" si="16"/>
        <v>74.25</v>
      </c>
      <c r="BH34" s="32">
        <f t="shared" si="17"/>
        <v>74.5</v>
      </c>
      <c r="BI34" s="32">
        <f t="shared" si="18"/>
        <v>74.125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98</v>
      </c>
      <c r="F36" s="32"/>
      <c r="G36" s="32">
        <v>97</v>
      </c>
      <c r="H36" s="32"/>
      <c r="I36" s="32">
        <v>90</v>
      </c>
      <c r="J36" s="32"/>
      <c r="K36" s="32">
        <v>95</v>
      </c>
      <c r="L36" s="33"/>
      <c r="M36" s="31">
        <v>99</v>
      </c>
      <c r="N36" s="32"/>
      <c r="O36" s="32">
        <v>98</v>
      </c>
      <c r="P36" s="32"/>
      <c r="Q36" s="32">
        <v>92</v>
      </c>
      <c r="R36" s="32"/>
      <c r="S36" s="32">
        <v>96</v>
      </c>
      <c r="T36" s="33"/>
      <c r="U36" s="31">
        <v>98</v>
      </c>
      <c r="V36" s="32"/>
      <c r="W36" s="32">
        <v>98</v>
      </c>
      <c r="X36" s="32"/>
      <c r="Y36" s="32">
        <v>92</v>
      </c>
      <c r="Z36" s="32"/>
      <c r="AA36" s="32">
        <v>97</v>
      </c>
      <c r="AB36" s="33"/>
      <c r="AC36" s="11">
        <v>99</v>
      </c>
      <c r="AD36" s="32"/>
      <c r="AE36" s="32">
        <v>99</v>
      </c>
      <c r="AF36" s="32"/>
      <c r="AG36" s="32">
        <v>90</v>
      </c>
      <c r="AH36" s="32"/>
      <c r="AI36" s="32">
        <v>85</v>
      </c>
      <c r="AJ36" s="13"/>
      <c r="AK36" s="61">
        <f t="shared" si="0"/>
        <v>95</v>
      </c>
      <c r="AL36" s="62">
        <f t="shared" si="1"/>
        <v>96.25</v>
      </c>
      <c r="AM36" s="63">
        <f t="shared" si="2"/>
        <v>96.25</v>
      </c>
      <c r="AN36" s="64">
        <f t="shared" si="3"/>
        <v>93.25</v>
      </c>
      <c r="AO36" s="65">
        <f t="shared" si="4"/>
        <v>95.1875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95.1875</v>
      </c>
      <c r="BC36" s="81" t="str">
        <f t="shared" si="13"/>
        <v/>
      </c>
      <c r="BE36" s="32">
        <f t="shared" si="14"/>
        <v>98.5</v>
      </c>
      <c r="BF36" s="32">
        <f t="shared" si="15"/>
        <v>98</v>
      </c>
      <c r="BG36" s="32">
        <f t="shared" si="16"/>
        <v>91</v>
      </c>
      <c r="BH36" s="32">
        <f t="shared" si="17"/>
        <v>93.25</v>
      </c>
      <c r="BI36" s="32">
        <f t="shared" si="18"/>
        <v>95.1875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88</v>
      </c>
      <c r="F37" s="32"/>
      <c r="G37" s="32">
        <v>80</v>
      </c>
      <c r="H37" s="32"/>
      <c r="I37" s="32">
        <v>81</v>
      </c>
      <c r="J37" s="32"/>
      <c r="K37" s="32">
        <v>80</v>
      </c>
      <c r="L37" s="33"/>
      <c r="M37" s="31">
        <v>80</v>
      </c>
      <c r="N37" s="32"/>
      <c r="O37" s="32">
        <v>81</v>
      </c>
      <c r="P37" s="32"/>
      <c r="Q37" s="32">
        <v>83</v>
      </c>
      <c r="R37" s="32"/>
      <c r="S37" s="32">
        <v>80</v>
      </c>
      <c r="T37" s="33"/>
      <c r="U37" s="31">
        <v>80</v>
      </c>
      <c r="V37" s="32"/>
      <c r="W37" s="32">
        <v>80</v>
      </c>
      <c r="X37" s="32"/>
      <c r="Y37" s="32">
        <v>81</v>
      </c>
      <c r="Z37" s="32"/>
      <c r="AA37" s="32">
        <v>81</v>
      </c>
      <c r="AB37" s="33"/>
      <c r="AC37" s="11">
        <v>80</v>
      </c>
      <c r="AD37" s="32"/>
      <c r="AE37" s="32">
        <v>80</v>
      </c>
      <c r="AF37" s="32"/>
      <c r="AG37" s="32">
        <v>83</v>
      </c>
      <c r="AH37" s="32"/>
      <c r="AI37" s="32">
        <v>82</v>
      </c>
      <c r="AJ37" s="13"/>
      <c r="AK37" s="61">
        <f t="shared" si="0"/>
        <v>82.25</v>
      </c>
      <c r="AL37" s="62">
        <f t="shared" si="1"/>
        <v>81</v>
      </c>
      <c r="AM37" s="63">
        <f t="shared" si="2"/>
        <v>80.5</v>
      </c>
      <c r="AN37" s="64">
        <f t="shared" si="3"/>
        <v>81.25</v>
      </c>
      <c r="AO37" s="65">
        <f t="shared" si="4"/>
        <v>81.25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81.25</v>
      </c>
      <c r="BC37" s="81" t="str">
        <f t="shared" si="13"/>
        <v/>
      </c>
      <c r="BE37" s="32">
        <f t="shared" si="14"/>
        <v>82</v>
      </c>
      <c r="BF37" s="32">
        <f t="shared" si="15"/>
        <v>80.25</v>
      </c>
      <c r="BG37" s="32">
        <f t="shared" si="16"/>
        <v>82</v>
      </c>
      <c r="BH37" s="32">
        <f t="shared" si="17"/>
        <v>80.75</v>
      </c>
      <c r="BI37" s="32">
        <f t="shared" si="18"/>
        <v>81.25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96</v>
      </c>
      <c r="F38" s="32"/>
      <c r="G38" s="32">
        <v>95</v>
      </c>
      <c r="H38" s="32"/>
      <c r="I38" s="32">
        <v>88</v>
      </c>
      <c r="J38" s="32"/>
      <c r="K38" s="32">
        <v>90</v>
      </c>
      <c r="L38" s="33"/>
      <c r="M38" s="31">
        <v>90</v>
      </c>
      <c r="N38" s="32"/>
      <c r="O38" s="32">
        <v>96</v>
      </c>
      <c r="P38" s="32"/>
      <c r="Q38" s="32">
        <v>90</v>
      </c>
      <c r="R38" s="32"/>
      <c r="S38" s="32">
        <v>88</v>
      </c>
      <c r="T38" s="33"/>
      <c r="U38" s="31">
        <v>90</v>
      </c>
      <c r="V38" s="32"/>
      <c r="W38" s="32">
        <v>90</v>
      </c>
      <c r="X38" s="32"/>
      <c r="Y38" s="32">
        <v>90</v>
      </c>
      <c r="Z38" s="32"/>
      <c r="AA38" s="32">
        <v>90</v>
      </c>
      <c r="AB38" s="33"/>
      <c r="AC38" s="11">
        <v>90</v>
      </c>
      <c r="AD38" s="32"/>
      <c r="AE38" s="32">
        <v>95</v>
      </c>
      <c r="AF38" s="32"/>
      <c r="AG38" s="32">
        <v>88</v>
      </c>
      <c r="AH38" s="32"/>
      <c r="AI38" s="32">
        <v>90</v>
      </c>
      <c r="AJ38" s="13"/>
      <c r="AK38" s="61">
        <f t="shared" si="0"/>
        <v>92.25</v>
      </c>
      <c r="AL38" s="62">
        <f t="shared" si="1"/>
        <v>91</v>
      </c>
      <c r="AM38" s="63">
        <f t="shared" si="2"/>
        <v>90</v>
      </c>
      <c r="AN38" s="64">
        <f t="shared" si="3"/>
        <v>90.75</v>
      </c>
      <c r="AO38" s="65">
        <f t="shared" si="4"/>
        <v>91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91</v>
      </c>
      <c r="BC38" s="81" t="str">
        <f t="shared" si="13"/>
        <v/>
      </c>
      <c r="BE38" s="32">
        <f t="shared" si="14"/>
        <v>91.5</v>
      </c>
      <c r="BF38" s="32">
        <f t="shared" si="15"/>
        <v>94</v>
      </c>
      <c r="BG38" s="32">
        <f t="shared" si="16"/>
        <v>89</v>
      </c>
      <c r="BH38" s="32">
        <f t="shared" si="17"/>
        <v>89.5</v>
      </c>
      <c r="BI38" s="32">
        <f t="shared" si="18"/>
        <v>91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78</v>
      </c>
      <c r="F40" s="32"/>
      <c r="G40" s="32">
        <v>82</v>
      </c>
      <c r="H40" s="32"/>
      <c r="I40" s="32">
        <v>75</v>
      </c>
      <c r="J40" s="32"/>
      <c r="K40" s="32">
        <v>80</v>
      </c>
      <c r="L40" s="33"/>
      <c r="M40" s="31">
        <v>81</v>
      </c>
      <c r="N40" s="32"/>
      <c r="O40" s="32">
        <v>79</v>
      </c>
      <c r="P40" s="32"/>
      <c r="Q40" s="32">
        <v>80</v>
      </c>
      <c r="R40" s="32"/>
      <c r="S40" s="32">
        <v>80</v>
      </c>
      <c r="T40" s="33"/>
      <c r="U40" s="31">
        <v>81</v>
      </c>
      <c r="V40" s="32"/>
      <c r="W40" s="32">
        <v>82</v>
      </c>
      <c r="X40" s="32"/>
      <c r="Y40" s="32">
        <v>76</v>
      </c>
      <c r="Z40" s="32"/>
      <c r="AA40" s="32">
        <v>76</v>
      </c>
      <c r="AB40" s="33"/>
      <c r="AC40" s="11">
        <v>78</v>
      </c>
      <c r="AD40" s="32"/>
      <c r="AE40" s="32">
        <v>76</v>
      </c>
      <c r="AF40" s="32"/>
      <c r="AG40" s="32">
        <v>75</v>
      </c>
      <c r="AH40" s="32"/>
      <c r="AI40" s="32">
        <v>75</v>
      </c>
      <c r="AJ40" s="13"/>
      <c r="AK40" s="61">
        <f t="shared" si="0"/>
        <v>78.75</v>
      </c>
      <c r="AL40" s="62">
        <f t="shared" si="1"/>
        <v>80</v>
      </c>
      <c r="AM40" s="63">
        <f t="shared" si="2"/>
        <v>78.75</v>
      </c>
      <c r="AN40" s="64">
        <f t="shared" si="3"/>
        <v>76</v>
      </c>
      <c r="AO40" s="65">
        <f t="shared" si="4"/>
        <v>78.375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78.375</v>
      </c>
      <c r="BC40" s="81" t="str">
        <f t="shared" si="13"/>
        <v/>
      </c>
      <c r="BE40" s="32">
        <f t="shared" si="14"/>
        <v>79.5</v>
      </c>
      <c r="BF40" s="32">
        <f t="shared" si="15"/>
        <v>79.75</v>
      </c>
      <c r="BG40" s="32">
        <f t="shared" si="16"/>
        <v>76.5</v>
      </c>
      <c r="BH40" s="32">
        <f t="shared" si="17"/>
        <v>77.75</v>
      </c>
      <c r="BI40" s="32">
        <f t="shared" si="18"/>
        <v>78.375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80</v>
      </c>
      <c r="F41" s="32"/>
      <c r="G41" s="32">
        <v>80</v>
      </c>
      <c r="H41" s="32"/>
      <c r="I41" s="32">
        <v>80</v>
      </c>
      <c r="J41" s="32"/>
      <c r="K41" s="32">
        <v>86</v>
      </c>
      <c r="L41" s="33"/>
      <c r="M41" s="31">
        <v>81</v>
      </c>
      <c r="N41" s="32"/>
      <c r="O41" s="32">
        <v>81</v>
      </c>
      <c r="P41" s="32"/>
      <c r="Q41" s="32">
        <v>81</v>
      </c>
      <c r="R41" s="32"/>
      <c r="S41" s="32">
        <v>87</v>
      </c>
      <c r="T41" s="33"/>
      <c r="U41" s="31">
        <v>80</v>
      </c>
      <c r="V41" s="32"/>
      <c r="W41" s="32">
        <v>80</v>
      </c>
      <c r="X41" s="32"/>
      <c r="Y41" s="32">
        <v>80</v>
      </c>
      <c r="Z41" s="32"/>
      <c r="AA41" s="32">
        <v>88</v>
      </c>
      <c r="AB41" s="33"/>
      <c r="AC41" s="11">
        <v>80</v>
      </c>
      <c r="AD41" s="32"/>
      <c r="AE41" s="32">
        <v>81</v>
      </c>
      <c r="AF41" s="32"/>
      <c r="AG41" s="32">
        <v>81</v>
      </c>
      <c r="AH41" s="32"/>
      <c r="AI41" s="32">
        <v>87</v>
      </c>
      <c r="AJ41" s="13"/>
      <c r="AK41" s="61">
        <f t="shared" si="0"/>
        <v>81.5</v>
      </c>
      <c r="AL41" s="62">
        <f t="shared" si="1"/>
        <v>82.5</v>
      </c>
      <c r="AM41" s="63">
        <f t="shared" si="2"/>
        <v>82</v>
      </c>
      <c r="AN41" s="64">
        <f t="shared" si="3"/>
        <v>82.25</v>
      </c>
      <c r="AO41" s="65">
        <f t="shared" si="4"/>
        <v>82.0625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82.0625</v>
      </c>
      <c r="BC41" s="81" t="str">
        <f t="shared" si="13"/>
        <v/>
      </c>
      <c r="BE41" s="32">
        <f t="shared" si="14"/>
        <v>80.25</v>
      </c>
      <c r="BF41" s="32">
        <f t="shared" si="15"/>
        <v>80.5</v>
      </c>
      <c r="BG41" s="32">
        <f t="shared" si="16"/>
        <v>80.5</v>
      </c>
      <c r="BH41" s="32">
        <f t="shared" si="17"/>
        <v>87</v>
      </c>
      <c r="BI41" s="32">
        <f t="shared" si="18"/>
        <v>82.0625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80</v>
      </c>
      <c r="F42" s="32"/>
      <c r="G42" s="32">
        <v>85</v>
      </c>
      <c r="H42" s="32"/>
      <c r="I42" s="32">
        <v>85</v>
      </c>
      <c r="J42" s="32"/>
      <c r="K42" s="32">
        <v>80</v>
      </c>
      <c r="L42" s="33"/>
      <c r="M42" s="31">
        <v>78</v>
      </c>
      <c r="N42" s="32"/>
      <c r="O42" s="32">
        <v>80</v>
      </c>
      <c r="P42" s="32"/>
      <c r="Q42" s="32">
        <v>82</v>
      </c>
      <c r="R42" s="32"/>
      <c r="S42" s="32">
        <v>80</v>
      </c>
      <c r="T42" s="33"/>
      <c r="U42" s="31">
        <v>80</v>
      </c>
      <c r="V42" s="32"/>
      <c r="W42" s="32">
        <v>81</v>
      </c>
      <c r="X42" s="32"/>
      <c r="Y42" s="32">
        <v>80</v>
      </c>
      <c r="Z42" s="32"/>
      <c r="AA42" s="32">
        <v>82</v>
      </c>
      <c r="AB42" s="33"/>
      <c r="AC42" s="11">
        <v>80</v>
      </c>
      <c r="AD42" s="32"/>
      <c r="AE42" s="32">
        <v>81</v>
      </c>
      <c r="AF42" s="32"/>
      <c r="AG42" s="32">
        <v>81</v>
      </c>
      <c r="AH42" s="32"/>
      <c r="AI42" s="32">
        <v>80</v>
      </c>
      <c r="AJ42" s="13"/>
      <c r="AK42" s="61">
        <f t="shared" si="0"/>
        <v>82.5</v>
      </c>
      <c r="AL42" s="62">
        <f t="shared" si="1"/>
        <v>80</v>
      </c>
      <c r="AM42" s="63">
        <f t="shared" si="2"/>
        <v>80.75</v>
      </c>
      <c r="AN42" s="64">
        <f t="shared" si="3"/>
        <v>80.5</v>
      </c>
      <c r="AO42" s="65">
        <f t="shared" si="4"/>
        <v>80.9375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80.9375</v>
      </c>
      <c r="BC42" s="81" t="str">
        <f t="shared" si="13"/>
        <v/>
      </c>
      <c r="BE42" s="32">
        <f t="shared" si="14"/>
        <v>79.5</v>
      </c>
      <c r="BF42" s="32">
        <f t="shared" si="15"/>
        <v>81.75</v>
      </c>
      <c r="BG42" s="32">
        <f t="shared" si="16"/>
        <v>82</v>
      </c>
      <c r="BH42" s="32">
        <f t="shared" si="17"/>
        <v>80.5</v>
      </c>
      <c r="BI42" s="32">
        <f t="shared" si="18"/>
        <v>80.9375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90</v>
      </c>
      <c r="F43" s="32"/>
      <c r="G43" s="32">
        <v>88</v>
      </c>
      <c r="H43" s="32"/>
      <c r="I43" s="32">
        <v>90</v>
      </c>
      <c r="J43" s="32"/>
      <c r="K43" s="32">
        <v>90</v>
      </c>
      <c r="L43" s="33"/>
      <c r="M43" s="31">
        <v>95</v>
      </c>
      <c r="N43" s="32"/>
      <c r="O43" s="32">
        <v>90</v>
      </c>
      <c r="P43" s="32"/>
      <c r="Q43" s="32">
        <v>91</v>
      </c>
      <c r="R43" s="32"/>
      <c r="S43" s="32">
        <v>90</v>
      </c>
      <c r="T43" s="33"/>
      <c r="U43" s="31">
        <v>90</v>
      </c>
      <c r="V43" s="32"/>
      <c r="W43" s="32">
        <v>90</v>
      </c>
      <c r="X43" s="32"/>
      <c r="Y43" s="32">
        <v>90</v>
      </c>
      <c r="Z43" s="32"/>
      <c r="AA43" s="32">
        <v>94</v>
      </c>
      <c r="AB43" s="33"/>
      <c r="AC43" s="11">
        <v>90</v>
      </c>
      <c r="AD43" s="32"/>
      <c r="AE43" s="32">
        <v>88</v>
      </c>
      <c r="AF43" s="32"/>
      <c r="AG43" s="32">
        <v>91</v>
      </c>
      <c r="AH43" s="32"/>
      <c r="AI43" s="32">
        <v>94</v>
      </c>
      <c r="AJ43" s="13"/>
      <c r="AK43" s="61">
        <f t="shared" si="0"/>
        <v>89.5</v>
      </c>
      <c r="AL43" s="62">
        <f t="shared" si="1"/>
        <v>91.5</v>
      </c>
      <c r="AM43" s="63">
        <f t="shared" si="2"/>
        <v>91</v>
      </c>
      <c r="AN43" s="64">
        <f t="shared" si="3"/>
        <v>90.75</v>
      </c>
      <c r="AO43" s="65">
        <f t="shared" si="4"/>
        <v>90.6875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90.6875</v>
      </c>
      <c r="BC43" s="81" t="str">
        <f t="shared" si="13"/>
        <v/>
      </c>
      <c r="BE43" s="32">
        <f t="shared" si="14"/>
        <v>91.25</v>
      </c>
      <c r="BF43" s="32">
        <f t="shared" si="15"/>
        <v>89</v>
      </c>
      <c r="BG43" s="32">
        <f t="shared" si="16"/>
        <v>90.5</v>
      </c>
      <c r="BH43" s="32">
        <f t="shared" si="17"/>
        <v>92</v>
      </c>
      <c r="BI43" s="32">
        <f t="shared" si="18"/>
        <v>90.6875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80</v>
      </c>
      <c r="F45" s="32"/>
      <c r="G45" s="32">
        <v>85</v>
      </c>
      <c r="H45" s="32"/>
      <c r="I45" s="32">
        <v>80</v>
      </c>
      <c r="J45" s="32"/>
      <c r="K45" s="32">
        <v>87</v>
      </c>
      <c r="L45" s="33"/>
      <c r="M45" s="31">
        <v>81</v>
      </c>
      <c r="N45" s="32"/>
      <c r="O45" s="32">
        <v>84</v>
      </c>
      <c r="P45" s="32"/>
      <c r="Q45" s="32">
        <v>81</v>
      </c>
      <c r="R45" s="32"/>
      <c r="S45" s="32">
        <v>87</v>
      </c>
      <c r="T45" s="13"/>
      <c r="U45" s="31">
        <v>80</v>
      </c>
      <c r="V45" s="32"/>
      <c r="W45" s="32">
        <v>80</v>
      </c>
      <c r="X45" s="32"/>
      <c r="Y45" s="32">
        <v>82</v>
      </c>
      <c r="Z45" s="32"/>
      <c r="AA45" s="32">
        <v>83</v>
      </c>
      <c r="AB45" s="33"/>
      <c r="AC45" s="11">
        <v>80</v>
      </c>
      <c r="AD45" s="32"/>
      <c r="AE45" s="32">
        <v>80</v>
      </c>
      <c r="AF45" s="32"/>
      <c r="AG45" s="32">
        <v>81</v>
      </c>
      <c r="AH45" s="32"/>
      <c r="AI45" s="32">
        <v>84</v>
      </c>
      <c r="AJ45" s="13"/>
      <c r="AK45" s="61">
        <f t="shared" si="0"/>
        <v>83</v>
      </c>
      <c r="AL45" s="62">
        <f t="shared" si="1"/>
        <v>83.25</v>
      </c>
      <c r="AM45" s="63">
        <f t="shared" si="2"/>
        <v>81.25</v>
      </c>
      <c r="AN45" s="64">
        <f t="shared" si="3"/>
        <v>81.25</v>
      </c>
      <c r="AO45" s="65">
        <f t="shared" si="4"/>
        <v>82.1875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82.1875</v>
      </c>
      <c r="BC45" s="81" t="str">
        <f t="shared" si="13"/>
        <v/>
      </c>
      <c r="BE45" s="32">
        <f t="shared" si="14"/>
        <v>80.25</v>
      </c>
      <c r="BF45" s="32">
        <f t="shared" si="15"/>
        <v>82.25</v>
      </c>
      <c r="BG45" s="32">
        <f t="shared" si="16"/>
        <v>81</v>
      </c>
      <c r="BH45" s="32">
        <f t="shared" si="17"/>
        <v>85.25</v>
      </c>
      <c r="BI45" s="32">
        <f t="shared" si="18"/>
        <v>82.1875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56" priority="2" operator="lessThan">
      <formula>70</formula>
    </cfRule>
  </conditionalFormatting>
  <conditionalFormatting sqref="G12:L41">
    <cfRule type="cellIs" dxfId="55" priority="5" operator="lessThan">
      <formula>70</formula>
    </cfRule>
  </conditionalFormatting>
  <conditionalFormatting sqref="O12:AB41">
    <cfRule type="cellIs" dxfId="54" priority="4" operator="lessThan">
      <formula>70</formula>
    </cfRule>
  </conditionalFormatting>
  <conditionalFormatting sqref="AE12:AJ41">
    <cfRule type="cellIs" dxfId="53" priority="3" operator="lessThan">
      <formula>70</formula>
    </cfRule>
  </conditionalFormatting>
  <conditionalFormatting sqref="AK11:AP55 E12:F41 M12:N41 AC12:AD41 E42:AJ55">
    <cfRule type="cellIs" dxfId="52" priority="8" operator="lessThan">
      <formula>70</formula>
    </cfRule>
  </conditionalFormatting>
  <conditionalFormatting sqref="AR11:AR55">
    <cfRule type="cellIs" dxfId="51" priority="6" operator="lessThan">
      <formula>70</formula>
    </cfRule>
  </conditionalFormatting>
  <conditionalFormatting sqref="AR11:AY55">
    <cfRule type="cellIs" dxfId="50" priority="7" operator="lessThan">
      <formula>70</formula>
    </cfRule>
  </conditionalFormatting>
  <conditionalFormatting sqref="AZ11:AZ55">
    <cfRule type="cellIs" dxfId="49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3ED4DE-0E82-4C1D-9D0A-15CE22F079EA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9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31"/>
      <c r="F11" s="32"/>
      <c r="G11" s="32"/>
      <c r="H11" s="32"/>
      <c r="I11" s="32"/>
      <c r="J11" s="32"/>
      <c r="K11" s="32"/>
      <c r="L11" s="33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42"/>
      <c r="AD11" s="43"/>
      <c r="AE11" s="43"/>
      <c r="AF11" s="43"/>
      <c r="AG11" s="43"/>
      <c r="AH11" s="43"/>
      <c r="AI11" s="43"/>
      <c r="AJ11" s="44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90</v>
      </c>
      <c r="F12" s="32"/>
      <c r="G12" s="32">
        <v>96</v>
      </c>
      <c r="H12" s="32"/>
      <c r="I12" s="32">
        <v>95</v>
      </c>
      <c r="J12" s="32"/>
      <c r="K12" s="32">
        <v>95</v>
      </c>
      <c r="L12" s="33"/>
      <c r="M12" s="31">
        <v>95</v>
      </c>
      <c r="N12" s="32"/>
      <c r="O12" s="32">
        <v>95</v>
      </c>
      <c r="P12" s="32"/>
      <c r="Q12" s="32">
        <v>96</v>
      </c>
      <c r="R12" s="32"/>
      <c r="S12" s="32">
        <v>96</v>
      </c>
      <c r="T12" s="33"/>
      <c r="U12" s="31">
        <v>93</v>
      </c>
      <c r="V12" s="32"/>
      <c r="W12" s="32">
        <v>97</v>
      </c>
      <c r="X12" s="32"/>
      <c r="Y12" s="32">
        <v>90</v>
      </c>
      <c r="Z12" s="32"/>
      <c r="AA12" s="32">
        <v>97</v>
      </c>
      <c r="AB12" s="33"/>
      <c r="AC12" s="31">
        <v>95</v>
      </c>
      <c r="AD12" s="32"/>
      <c r="AE12" s="32">
        <v>90</v>
      </c>
      <c r="AF12" s="32"/>
      <c r="AG12" s="32">
        <v>95</v>
      </c>
      <c r="AH12" s="32"/>
      <c r="AI12" s="32">
        <v>97</v>
      </c>
      <c r="AJ12" s="3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94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95.5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94.25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94.25</v>
      </c>
      <c r="AO12" s="65">
        <f t="shared" ref="AO12:AO55" si="4">AVERAGE(AK12:AN12)</f>
        <v>94.5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94.5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93.25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94.5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94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96.25</v>
      </c>
      <c r="BI12" s="32">
        <f>AVERAGE(BE12:BH12)</f>
        <v>94.5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77</v>
      </c>
      <c r="F13" s="32"/>
      <c r="G13" s="32">
        <v>80</v>
      </c>
      <c r="H13" s="32"/>
      <c r="I13" s="32">
        <v>88</v>
      </c>
      <c r="J13" s="32"/>
      <c r="K13" s="32">
        <v>80</v>
      </c>
      <c r="L13" s="33"/>
      <c r="M13" s="31">
        <v>78</v>
      </c>
      <c r="N13" s="32"/>
      <c r="O13" s="32">
        <v>80</v>
      </c>
      <c r="P13" s="32"/>
      <c r="Q13" s="32">
        <v>83</v>
      </c>
      <c r="R13" s="32"/>
      <c r="S13" s="32">
        <v>80</v>
      </c>
      <c r="T13" s="33"/>
      <c r="U13" s="31">
        <v>76</v>
      </c>
      <c r="V13" s="32"/>
      <c r="W13" s="32">
        <v>80</v>
      </c>
      <c r="X13" s="32"/>
      <c r="Y13" s="32">
        <v>86</v>
      </c>
      <c r="Z13" s="32"/>
      <c r="AA13" s="32">
        <v>80</v>
      </c>
      <c r="AB13" s="33"/>
      <c r="AC13" s="31">
        <v>70</v>
      </c>
      <c r="AD13" s="32"/>
      <c r="AE13" s="32">
        <v>79</v>
      </c>
      <c r="AF13" s="32"/>
      <c r="AG13" s="32">
        <v>83</v>
      </c>
      <c r="AH13" s="32"/>
      <c r="AI13" s="32">
        <v>85</v>
      </c>
      <c r="AJ13" s="33"/>
      <c r="AK13" s="61">
        <f t="shared" si="0"/>
        <v>81.25</v>
      </c>
      <c r="AL13" s="62">
        <f t="shared" si="1"/>
        <v>80.25</v>
      </c>
      <c r="AM13" s="63">
        <f t="shared" si="2"/>
        <v>80.5</v>
      </c>
      <c r="AN13" s="64">
        <f t="shared" si="3"/>
        <v>79.25</v>
      </c>
      <c r="AO13" s="65">
        <f t="shared" si="4"/>
        <v>80.3125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80.3125</v>
      </c>
      <c r="BC13" s="81" t="str">
        <f t="shared" si="13"/>
        <v/>
      </c>
      <c r="BE13" s="32">
        <f t="shared" si="14"/>
        <v>75.25</v>
      </c>
      <c r="BF13" s="32">
        <f t="shared" si="15"/>
        <v>79.75</v>
      </c>
      <c r="BG13" s="32">
        <f t="shared" si="16"/>
        <v>85</v>
      </c>
      <c r="BH13" s="32">
        <f t="shared" si="17"/>
        <v>81.25</v>
      </c>
      <c r="BI13" s="32">
        <f>AVERAGE(BE13:BH13)</f>
        <v>80.3125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90</v>
      </c>
      <c r="F14" s="32"/>
      <c r="G14" s="32">
        <v>92</v>
      </c>
      <c r="H14" s="32"/>
      <c r="I14" s="32">
        <v>85</v>
      </c>
      <c r="J14" s="32"/>
      <c r="K14" s="32">
        <v>90</v>
      </c>
      <c r="L14" s="33"/>
      <c r="M14" s="31">
        <v>89</v>
      </c>
      <c r="N14" s="32"/>
      <c r="O14" s="32">
        <v>90</v>
      </c>
      <c r="P14" s="32"/>
      <c r="Q14" s="32">
        <v>86</v>
      </c>
      <c r="R14" s="32"/>
      <c r="S14" s="32">
        <v>85</v>
      </c>
      <c r="T14" s="33"/>
      <c r="U14" s="31">
        <v>92</v>
      </c>
      <c r="V14" s="32"/>
      <c r="W14" s="32">
        <v>95</v>
      </c>
      <c r="X14" s="32"/>
      <c r="Y14" s="32">
        <v>88</v>
      </c>
      <c r="Z14" s="32"/>
      <c r="AA14" s="32">
        <v>85</v>
      </c>
      <c r="AB14" s="33"/>
      <c r="AC14" s="31">
        <v>90</v>
      </c>
      <c r="AD14" s="32"/>
      <c r="AE14" s="32">
        <v>92</v>
      </c>
      <c r="AF14" s="32"/>
      <c r="AG14" s="32">
        <v>90</v>
      </c>
      <c r="AH14" s="32"/>
      <c r="AI14" s="32">
        <v>85</v>
      </c>
      <c r="AJ14" s="33"/>
      <c r="AK14" s="61">
        <f t="shared" si="0"/>
        <v>89.25</v>
      </c>
      <c r="AL14" s="62">
        <f t="shared" si="1"/>
        <v>87.5</v>
      </c>
      <c r="AM14" s="63">
        <f t="shared" si="2"/>
        <v>90</v>
      </c>
      <c r="AN14" s="64">
        <f t="shared" si="3"/>
        <v>89.25</v>
      </c>
      <c r="AO14" s="65">
        <f t="shared" si="4"/>
        <v>89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89</v>
      </c>
      <c r="BC14" s="81" t="str">
        <f t="shared" si="13"/>
        <v/>
      </c>
      <c r="BE14" s="32">
        <f t="shared" si="14"/>
        <v>90.25</v>
      </c>
      <c r="BF14" s="32">
        <f t="shared" si="15"/>
        <v>92.25</v>
      </c>
      <c r="BG14" s="32">
        <f t="shared" si="16"/>
        <v>87.25</v>
      </c>
      <c r="BH14" s="32">
        <f t="shared" si="17"/>
        <v>86.25</v>
      </c>
      <c r="BI14" s="32">
        <f t="shared" ref="BI14:BI55" si="18">AVERAGE(BE14:BH14)</f>
        <v>89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96</v>
      </c>
      <c r="F15" s="32"/>
      <c r="G15" s="32">
        <v>95</v>
      </c>
      <c r="H15" s="32"/>
      <c r="I15" s="32">
        <v>98</v>
      </c>
      <c r="J15" s="32"/>
      <c r="K15" s="32">
        <v>99</v>
      </c>
      <c r="L15" s="33"/>
      <c r="M15" s="31">
        <v>90</v>
      </c>
      <c r="N15" s="32"/>
      <c r="O15" s="32">
        <v>99</v>
      </c>
      <c r="P15" s="32"/>
      <c r="Q15" s="32">
        <v>99</v>
      </c>
      <c r="R15" s="32"/>
      <c r="S15" s="32">
        <v>100</v>
      </c>
      <c r="T15" s="33"/>
      <c r="U15" s="31">
        <v>96</v>
      </c>
      <c r="V15" s="32"/>
      <c r="W15" s="32">
        <v>97</v>
      </c>
      <c r="X15" s="32"/>
      <c r="Y15" s="32">
        <v>98</v>
      </c>
      <c r="Z15" s="32"/>
      <c r="AA15" s="32">
        <v>100</v>
      </c>
      <c r="AB15" s="33"/>
      <c r="AC15" s="31">
        <v>97</v>
      </c>
      <c r="AD15" s="32"/>
      <c r="AE15" s="32">
        <v>92</v>
      </c>
      <c r="AF15" s="32"/>
      <c r="AG15" s="32">
        <v>93</v>
      </c>
      <c r="AH15" s="32"/>
      <c r="AI15" s="32">
        <v>100</v>
      </c>
      <c r="AJ15" s="33"/>
      <c r="AK15" s="61">
        <f t="shared" si="0"/>
        <v>97</v>
      </c>
      <c r="AL15" s="62">
        <f t="shared" si="1"/>
        <v>97</v>
      </c>
      <c r="AM15" s="63">
        <f t="shared" si="2"/>
        <v>97.75</v>
      </c>
      <c r="AN15" s="64">
        <f t="shared" si="3"/>
        <v>95.5</v>
      </c>
      <c r="AO15" s="65">
        <f t="shared" si="4"/>
        <v>96.8125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96.8125</v>
      </c>
      <c r="BC15" s="81" t="str">
        <f t="shared" si="13"/>
        <v/>
      </c>
      <c r="BE15" s="32">
        <f t="shared" si="14"/>
        <v>94.75</v>
      </c>
      <c r="BF15" s="32">
        <f t="shared" si="15"/>
        <v>95.75</v>
      </c>
      <c r="BG15" s="32">
        <f t="shared" si="16"/>
        <v>97</v>
      </c>
      <c r="BH15" s="32">
        <f t="shared" si="17"/>
        <v>99.75</v>
      </c>
      <c r="BI15" s="32">
        <f t="shared" si="18"/>
        <v>96.8125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85</v>
      </c>
      <c r="F16" s="32"/>
      <c r="G16" s="32">
        <v>70</v>
      </c>
      <c r="H16" s="32"/>
      <c r="I16" s="32">
        <v>60</v>
      </c>
      <c r="J16" s="32">
        <v>73</v>
      </c>
      <c r="K16" s="32">
        <v>70</v>
      </c>
      <c r="L16" s="33"/>
      <c r="M16" s="31">
        <v>80</v>
      </c>
      <c r="N16" s="32"/>
      <c r="O16" s="32">
        <v>78</v>
      </c>
      <c r="P16" s="32"/>
      <c r="Q16" s="32">
        <v>60</v>
      </c>
      <c r="R16" s="32">
        <v>70</v>
      </c>
      <c r="S16" s="32">
        <v>70</v>
      </c>
      <c r="T16" s="33"/>
      <c r="U16" s="31">
        <v>80</v>
      </c>
      <c r="V16" s="32"/>
      <c r="W16" s="32">
        <v>65</v>
      </c>
      <c r="X16" s="32">
        <v>71</v>
      </c>
      <c r="Y16" s="32">
        <v>70</v>
      </c>
      <c r="Z16" s="32"/>
      <c r="AA16" s="32">
        <v>70</v>
      </c>
      <c r="AB16" s="33"/>
      <c r="AC16" s="31">
        <v>78</v>
      </c>
      <c r="AD16" s="32"/>
      <c r="AE16" s="32">
        <v>60</v>
      </c>
      <c r="AF16" s="32">
        <v>72</v>
      </c>
      <c r="AG16" s="32">
        <v>70</v>
      </c>
      <c r="AH16" s="32"/>
      <c r="AI16" s="32">
        <v>70</v>
      </c>
      <c r="AJ16" s="33"/>
      <c r="AK16" s="61">
        <f t="shared" si="0"/>
        <v>74.5</v>
      </c>
      <c r="AL16" s="62">
        <f t="shared" si="1"/>
        <v>74.5</v>
      </c>
      <c r="AM16" s="63">
        <f t="shared" si="2"/>
        <v>72.75</v>
      </c>
      <c r="AN16" s="64">
        <f t="shared" si="3"/>
        <v>72.5</v>
      </c>
      <c r="AO16" s="65">
        <f t="shared" si="4"/>
        <v>73.5625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73.5625</v>
      </c>
      <c r="BC16" s="81" t="str">
        <f t="shared" si="13"/>
        <v/>
      </c>
      <c r="BE16" s="32">
        <f t="shared" si="14"/>
        <v>80.75</v>
      </c>
      <c r="BF16" s="32">
        <f t="shared" si="15"/>
        <v>72.75</v>
      </c>
      <c r="BG16" s="32">
        <f t="shared" si="16"/>
        <v>70.75</v>
      </c>
      <c r="BH16" s="32">
        <f t="shared" si="17"/>
        <v>70</v>
      </c>
      <c r="BI16" s="32">
        <f t="shared" si="18"/>
        <v>73.5625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85</v>
      </c>
      <c r="F17" s="32"/>
      <c r="G17" s="32">
        <v>90</v>
      </c>
      <c r="H17" s="32"/>
      <c r="I17" s="32">
        <v>90</v>
      </c>
      <c r="J17" s="32"/>
      <c r="K17" s="32">
        <v>95</v>
      </c>
      <c r="L17" s="33"/>
      <c r="M17" s="31">
        <v>88</v>
      </c>
      <c r="N17" s="32"/>
      <c r="O17" s="32">
        <v>92</v>
      </c>
      <c r="P17" s="32"/>
      <c r="Q17" s="32">
        <v>85</v>
      </c>
      <c r="R17" s="32"/>
      <c r="S17" s="32">
        <v>95</v>
      </c>
      <c r="T17" s="33"/>
      <c r="U17" s="31">
        <v>89</v>
      </c>
      <c r="V17" s="32"/>
      <c r="W17" s="32">
        <v>93</v>
      </c>
      <c r="X17" s="32"/>
      <c r="Y17" s="32">
        <v>88</v>
      </c>
      <c r="Z17" s="32"/>
      <c r="AA17" s="32">
        <v>90</v>
      </c>
      <c r="AB17" s="33"/>
      <c r="AC17" s="31">
        <v>90</v>
      </c>
      <c r="AD17" s="32"/>
      <c r="AE17" s="32">
        <v>95</v>
      </c>
      <c r="AF17" s="32"/>
      <c r="AG17" s="32">
        <v>90</v>
      </c>
      <c r="AH17" s="32"/>
      <c r="AI17" s="32">
        <v>92</v>
      </c>
      <c r="AJ17" s="33"/>
      <c r="AK17" s="61">
        <f t="shared" si="0"/>
        <v>90</v>
      </c>
      <c r="AL17" s="62">
        <f t="shared" si="1"/>
        <v>90</v>
      </c>
      <c r="AM17" s="63">
        <f t="shared" si="2"/>
        <v>90</v>
      </c>
      <c r="AN17" s="64">
        <f t="shared" si="3"/>
        <v>91.75</v>
      </c>
      <c r="AO17" s="65">
        <f t="shared" si="4"/>
        <v>90.4375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90.4375</v>
      </c>
      <c r="BC17" s="81" t="str">
        <f t="shared" si="13"/>
        <v/>
      </c>
      <c r="BE17" s="32">
        <f t="shared" si="14"/>
        <v>88</v>
      </c>
      <c r="BF17" s="32">
        <f t="shared" si="15"/>
        <v>92.5</v>
      </c>
      <c r="BG17" s="32">
        <f t="shared" si="16"/>
        <v>88.25</v>
      </c>
      <c r="BH17" s="32">
        <f t="shared" si="17"/>
        <v>93</v>
      </c>
      <c r="BI17" s="32">
        <f t="shared" si="18"/>
        <v>90.4375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75</v>
      </c>
      <c r="F18" s="32"/>
      <c r="G18" s="32">
        <v>73</v>
      </c>
      <c r="H18" s="32"/>
      <c r="I18" s="32">
        <v>60</v>
      </c>
      <c r="J18" s="32">
        <v>72</v>
      </c>
      <c r="K18" s="32">
        <v>65</v>
      </c>
      <c r="L18" s="33">
        <v>70</v>
      </c>
      <c r="M18" s="31">
        <v>75</v>
      </c>
      <c r="N18" s="32"/>
      <c r="O18" s="32">
        <v>60</v>
      </c>
      <c r="P18" s="32">
        <v>72</v>
      </c>
      <c r="Q18" s="32">
        <v>60</v>
      </c>
      <c r="R18" s="32">
        <v>75</v>
      </c>
      <c r="S18" s="32">
        <v>70</v>
      </c>
      <c r="T18" s="33"/>
      <c r="U18" s="31">
        <v>70</v>
      </c>
      <c r="V18" s="32"/>
      <c r="W18" s="32">
        <v>65</v>
      </c>
      <c r="X18" s="32">
        <v>75</v>
      </c>
      <c r="Y18" s="32">
        <v>60</v>
      </c>
      <c r="Z18" s="32">
        <v>70</v>
      </c>
      <c r="AA18" s="32">
        <v>70</v>
      </c>
      <c r="AB18" s="33"/>
      <c r="AC18" s="31">
        <v>70</v>
      </c>
      <c r="AD18" s="32"/>
      <c r="AE18" s="32">
        <v>72</v>
      </c>
      <c r="AF18" s="32"/>
      <c r="AG18" s="32">
        <v>65</v>
      </c>
      <c r="AH18" s="32">
        <v>76</v>
      </c>
      <c r="AI18" s="32">
        <v>70</v>
      </c>
      <c r="AJ18" s="33"/>
      <c r="AK18" s="61">
        <f t="shared" si="0"/>
        <v>72.5</v>
      </c>
      <c r="AL18" s="62">
        <f t="shared" si="1"/>
        <v>73</v>
      </c>
      <c r="AM18" s="63">
        <f t="shared" si="2"/>
        <v>71.25</v>
      </c>
      <c r="AN18" s="64">
        <f t="shared" si="3"/>
        <v>88.25</v>
      </c>
      <c r="AO18" s="65">
        <f t="shared" si="4"/>
        <v>76.25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76.25</v>
      </c>
      <c r="BC18" s="81" t="str">
        <f t="shared" si="13"/>
        <v/>
      </c>
      <c r="BE18" s="32">
        <f t="shared" si="14"/>
        <v>72.5</v>
      </c>
      <c r="BF18" s="32">
        <f t="shared" si="15"/>
        <v>73</v>
      </c>
      <c r="BG18" s="32">
        <f t="shared" si="16"/>
        <v>73.25</v>
      </c>
      <c r="BH18" s="32">
        <f t="shared" si="17"/>
        <v>70</v>
      </c>
      <c r="BI18" s="32">
        <f t="shared" si="18"/>
        <v>72.1875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70</v>
      </c>
      <c r="F19" s="32"/>
      <c r="G19" s="32">
        <v>60</v>
      </c>
      <c r="H19" s="32">
        <v>73</v>
      </c>
      <c r="I19" s="32">
        <v>76</v>
      </c>
      <c r="J19" s="32"/>
      <c r="K19" s="32">
        <v>70</v>
      </c>
      <c r="L19" s="33"/>
      <c r="M19" s="31">
        <v>73</v>
      </c>
      <c r="N19" s="32"/>
      <c r="O19" s="32">
        <v>65</v>
      </c>
      <c r="P19" s="32">
        <v>70</v>
      </c>
      <c r="Q19" s="32">
        <v>73</v>
      </c>
      <c r="R19" s="32"/>
      <c r="S19" s="32">
        <v>70</v>
      </c>
      <c r="T19" s="33"/>
      <c r="U19" s="31">
        <v>75</v>
      </c>
      <c r="V19" s="32"/>
      <c r="W19" s="32">
        <v>60</v>
      </c>
      <c r="X19" s="32">
        <v>72</v>
      </c>
      <c r="Y19" s="32">
        <v>70</v>
      </c>
      <c r="Z19" s="32"/>
      <c r="AA19" s="32">
        <v>72</v>
      </c>
      <c r="AB19" s="33"/>
      <c r="AC19" s="31">
        <v>77</v>
      </c>
      <c r="AD19" s="32"/>
      <c r="AE19" s="32">
        <v>65</v>
      </c>
      <c r="AF19" s="32">
        <v>70</v>
      </c>
      <c r="AG19" s="32">
        <v>70</v>
      </c>
      <c r="AH19" s="32"/>
      <c r="AI19" s="32">
        <v>72</v>
      </c>
      <c r="AJ19" s="33"/>
      <c r="AK19" s="61">
        <f t="shared" si="0"/>
        <v>72.25</v>
      </c>
      <c r="AL19" s="62">
        <f t="shared" si="1"/>
        <v>71.5</v>
      </c>
      <c r="AM19" s="63">
        <f t="shared" si="2"/>
        <v>72.25</v>
      </c>
      <c r="AN19" s="64">
        <f t="shared" si="3"/>
        <v>88.5</v>
      </c>
      <c r="AO19" s="65">
        <f t="shared" si="4"/>
        <v>76.125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76.125</v>
      </c>
      <c r="BC19" s="81" t="str">
        <f t="shared" si="13"/>
        <v/>
      </c>
      <c r="BE19" s="32">
        <f t="shared" si="14"/>
        <v>73.75</v>
      </c>
      <c r="BF19" s="32">
        <f t="shared" si="15"/>
        <v>71.25</v>
      </c>
      <c r="BG19" s="32">
        <f t="shared" si="16"/>
        <v>72.25</v>
      </c>
      <c r="BH19" s="32">
        <f t="shared" si="17"/>
        <v>71</v>
      </c>
      <c r="BI19" s="32">
        <f t="shared" si="18"/>
        <v>72.0625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3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3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90</v>
      </c>
      <c r="F22" s="32"/>
      <c r="G22" s="32">
        <v>96</v>
      </c>
      <c r="H22" s="32"/>
      <c r="I22" s="32">
        <v>80</v>
      </c>
      <c r="J22" s="32"/>
      <c r="K22" s="32">
        <v>87</v>
      </c>
      <c r="L22" s="33"/>
      <c r="M22" s="31">
        <v>95</v>
      </c>
      <c r="N22" s="32"/>
      <c r="O22" s="32">
        <v>97</v>
      </c>
      <c r="P22" s="32"/>
      <c r="Q22" s="32">
        <v>90</v>
      </c>
      <c r="R22" s="32"/>
      <c r="S22" s="32">
        <v>90</v>
      </c>
      <c r="T22" s="33"/>
      <c r="U22" s="31">
        <v>90</v>
      </c>
      <c r="V22" s="32"/>
      <c r="W22" s="32">
        <v>96</v>
      </c>
      <c r="X22" s="32"/>
      <c r="Y22" s="32">
        <v>80</v>
      </c>
      <c r="Z22" s="32"/>
      <c r="AA22" s="32">
        <v>89</v>
      </c>
      <c r="AB22" s="33"/>
      <c r="AC22" s="31">
        <v>95</v>
      </c>
      <c r="AD22" s="32"/>
      <c r="AE22" s="32">
        <v>93</v>
      </c>
      <c r="AF22" s="32"/>
      <c r="AG22" s="32">
        <v>85</v>
      </c>
      <c r="AH22" s="32"/>
      <c r="AI22" s="32">
        <v>95</v>
      </c>
      <c r="AJ22" s="33"/>
      <c r="AK22" s="61">
        <f t="shared" si="0"/>
        <v>88.25</v>
      </c>
      <c r="AL22" s="62">
        <f t="shared" si="1"/>
        <v>93</v>
      </c>
      <c r="AM22" s="63">
        <f t="shared" si="2"/>
        <v>88.75</v>
      </c>
      <c r="AN22" s="64">
        <f t="shared" si="3"/>
        <v>92</v>
      </c>
      <c r="AO22" s="65">
        <f t="shared" si="4"/>
        <v>90.5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90.5</v>
      </c>
      <c r="BC22" s="81" t="str">
        <f t="shared" si="13"/>
        <v/>
      </c>
      <c r="BE22" s="32">
        <f t="shared" si="14"/>
        <v>92.5</v>
      </c>
      <c r="BF22" s="32">
        <f t="shared" si="15"/>
        <v>95.5</v>
      </c>
      <c r="BG22" s="32">
        <f t="shared" si="16"/>
        <v>83.75</v>
      </c>
      <c r="BH22" s="32">
        <f t="shared" si="17"/>
        <v>90.25</v>
      </c>
      <c r="BI22" s="32">
        <f t="shared" si="18"/>
        <v>90.5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80</v>
      </c>
      <c r="F23" s="32"/>
      <c r="G23" s="32">
        <v>75</v>
      </c>
      <c r="H23" s="32"/>
      <c r="I23" s="32">
        <v>85</v>
      </c>
      <c r="J23" s="32"/>
      <c r="K23" s="32">
        <v>90</v>
      </c>
      <c r="L23" s="33"/>
      <c r="M23" s="31">
        <v>78</v>
      </c>
      <c r="N23" s="32"/>
      <c r="O23" s="32">
        <v>82</v>
      </c>
      <c r="P23" s="32"/>
      <c r="Q23" s="32">
        <v>89</v>
      </c>
      <c r="R23" s="32"/>
      <c r="S23" s="32">
        <v>95</v>
      </c>
      <c r="T23" s="33"/>
      <c r="U23" s="31">
        <v>85</v>
      </c>
      <c r="V23" s="32"/>
      <c r="W23" s="32">
        <v>80</v>
      </c>
      <c r="X23" s="32"/>
      <c r="Y23" s="32">
        <v>89</v>
      </c>
      <c r="Z23" s="32"/>
      <c r="AA23" s="32">
        <v>90</v>
      </c>
      <c r="AB23" s="33"/>
      <c r="AC23" s="31">
        <v>80</v>
      </c>
      <c r="AD23" s="32"/>
      <c r="AE23" s="32">
        <v>79</v>
      </c>
      <c r="AF23" s="32"/>
      <c r="AG23" s="32">
        <v>87</v>
      </c>
      <c r="AH23" s="32"/>
      <c r="AI23" s="32">
        <v>90</v>
      </c>
      <c r="AJ23" s="33"/>
      <c r="AK23" s="61">
        <f t="shared" si="0"/>
        <v>82.5</v>
      </c>
      <c r="AL23" s="62">
        <f t="shared" si="1"/>
        <v>86</v>
      </c>
      <c r="AM23" s="63">
        <f t="shared" si="2"/>
        <v>86</v>
      </c>
      <c r="AN23" s="64">
        <f t="shared" si="3"/>
        <v>84</v>
      </c>
      <c r="AO23" s="65">
        <f t="shared" si="4"/>
        <v>84.625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84.625</v>
      </c>
      <c r="BC23" s="81" t="str">
        <f t="shared" si="13"/>
        <v/>
      </c>
      <c r="BE23" s="32">
        <f t="shared" si="14"/>
        <v>80.75</v>
      </c>
      <c r="BF23" s="32">
        <f t="shared" si="15"/>
        <v>79</v>
      </c>
      <c r="BG23" s="32">
        <f t="shared" si="16"/>
        <v>87.5</v>
      </c>
      <c r="BH23" s="32">
        <f t="shared" si="17"/>
        <v>91.25</v>
      </c>
      <c r="BI23" s="32">
        <f t="shared" si="18"/>
        <v>84.625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3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70</v>
      </c>
      <c r="F25" s="32"/>
      <c r="G25" s="32">
        <v>78</v>
      </c>
      <c r="H25" s="32"/>
      <c r="I25" s="32">
        <v>70</v>
      </c>
      <c r="J25" s="32"/>
      <c r="K25" s="32">
        <v>76</v>
      </c>
      <c r="L25" s="33"/>
      <c r="M25" s="31">
        <v>86</v>
      </c>
      <c r="N25" s="32"/>
      <c r="O25" s="32">
        <v>80</v>
      </c>
      <c r="P25" s="32"/>
      <c r="Q25" s="32">
        <v>75</v>
      </c>
      <c r="R25" s="32"/>
      <c r="S25" s="32">
        <v>70</v>
      </c>
      <c r="T25" s="33"/>
      <c r="U25" s="31">
        <v>75</v>
      </c>
      <c r="V25" s="32"/>
      <c r="W25" s="32">
        <v>79</v>
      </c>
      <c r="X25" s="32"/>
      <c r="Y25" s="32">
        <v>80</v>
      </c>
      <c r="Z25" s="32"/>
      <c r="AA25" s="32">
        <v>72</v>
      </c>
      <c r="AB25" s="33"/>
      <c r="AC25" s="31">
        <v>77</v>
      </c>
      <c r="AD25" s="32"/>
      <c r="AE25" s="32">
        <v>80</v>
      </c>
      <c r="AF25" s="32"/>
      <c r="AG25" s="32">
        <v>85</v>
      </c>
      <c r="AH25" s="32"/>
      <c r="AI25" s="32">
        <v>88</v>
      </c>
      <c r="AJ25" s="33"/>
      <c r="AK25" s="61">
        <f t="shared" si="0"/>
        <v>73.5</v>
      </c>
      <c r="AL25" s="62">
        <f t="shared" si="1"/>
        <v>77.75</v>
      </c>
      <c r="AM25" s="63">
        <f t="shared" si="2"/>
        <v>76.5</v>
      </c>
      <c r="AN25" s="64">
        <f t="shared" si="3"/>
        <v>82.5</v>
      </c>
      <c r="AO25" s="65">
        <f t="shared" si="4"/>
        <v>77.5625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77.5625</v>
      </c>
      <c r="BC25" s="81" t="str">
        <f t="shared" si="13"/>
        <v/>
      </c>
      <c r="BE25" s="32">
        <f t="shared" si="14"/>
        <v>77</v>
      </c>
      <c r="BF25" s="32">
        <f t="shared" si="15"/>
        <v>79.25</v>
      </c>
      <c r="BG25" s="32">
        <f t="shared" si="16"/>
        <v>77.5</v>
      </c>
      <c r="BH25" s="32">
        <f t="shared" si="17"/>
        <v>76.5</v>
      </c>
      <c r="BI25" s="32">
        <f t="shared" si="18"/>
        <v>77.5625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85</v>
      </c>
      <c r="F26" s="32"/>
      <c r="G26" s="32">
        <v>90</v>
      </c>
      <c r="H26" s="32"/>
      <c r="I26" s="32">
        <v>90</v>
      </c>
      <c r="J26" s="32"/>
      <c r="K26" s="32">
        <v>89</v>
      </c>
      <c r="L26" s="33"/>
      <c r="M26" s="31">
        <v>90</v>
      </c>
      <c r="N26" s="32"/>
      <c r="O26" s="32">
        <v>80</v>
      </c>
      <c r="P26" s="32"/>
      <c r="Q26" s="32">
        <v>86</v>
      </c>
      <c r="R26" s="32"/>
      <c r="S26" s="32">
        <v>89</v>
      </c>
      <c r="T26" s="33"/>
      <c r="U26" s="31">
        <v>90</v>
      </c>
      <c r="V26" s="32"/>
      <c r="W26" s="32">
        <v>87</v>
      </c>
      <c r="X26" s="32"/>
      <c r="Y26" s="32">
        <v>91</v>
      </c>
      <c r="Z26" s="32"/>
      <c r="AA26" s="32">
        <v>93</v>
      </c>
      <c r="AB26" s="33"/>
      <c r="AC26" s="31">
        <v>95</v>
      </c>
      <c r="AD26" s="32"/>
      <c r="AE26" s="32">
        <v>89</v>
      </c>
      <c r="AF26" s="32"/>
      <c r="AG26" s="32">
        <v>99</v>
      </c>
      <c r="AH26" s="32"/>
      <c r="AI26" s="32">
        <v>95</v>
      </c>
      <c r="AJ26" s="33"/>
      <c r="AK26" s="61">
        <f t="shared" si="0"/>
        <v>88.5</v>
      </c>
      <c r="AL26" s="62">
        <f t="shared" si="1"/>
        <v>86.25</v>
      </c>
      <c r="AM26" s="63">
        <f t="shared" si="2"/>
        <v>90.25</v>
      </c>
      <c r="AN26" s="64">
        <f t="shared" si="3"/>
        <v>94.5</v>
      </c>
      <c r="AO26" s="65">
        <f t="shared" si="4"/>
        <v>89.875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89.875</v>
      </c>
      <c r="BC26" s="81" t="str">
        <f t="shared" si="13"/>
        <v/>
      </c>
      <c r="BE26" s="32">
        <f t="shared" si="14"/>
        <v>90</v>
      </c>
      <c r="BF26" s="32">
        <f t="shared" si="15"/>
        <v>86.5</v>
      </c>
      <c r="BG26" s="32">
        <f t="shared" si="16"/>
        <v>91.5</v>
      </c>
      <c r="BH26" s="32">
        <f t="shared" si="17"/>
        <v>91.5</v>
      </c>
      <c r="BI26" s="32">
        <f t="shared" si="18"/>
        <v>89.875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95</v>
      </c>
      <c r="F27" s="32"/>
      <c r="G27" s="32">
        <v>85</v>
      </c>
      <c r="H27" s="32"/>
      <c r="I27" s="32">
        <v>98</v>
      </c>
      <c r="J27" s="32"/>
      <c r="K27" s="32">
        <v>99</v>
      </c>
      <c r="L27" s="33"/>
      <c r="M27" s="31">
        <v>90</v>
      </c>
      <c r="N27" s="32"/>
      <c r="O27" s="32">
        <v>88</v>
      </c>
      <c r="P27" s="32"/>
      <c r="Q27" s="32">
        <v>90</v>
      </c>
      <c r="R27" s="32"/>
      <c r="S27" s="32">
        <v>99</v>
      </c>
      <c r="T27" s="33"/>
      <c r="U27" s="31">
        <v>89</v>
      </c>
      <c r="V27" s="32"/>
      <c r="W27" s="32">
        <v>90</v>
      </c>
      <c r="X27" s="32"/>
      <c r="Y27" s="32">
        <v>90</v>
      </c>
      <c r="Z27" s="32"/>
      <c r="AA27" s="32">
        <v>99</v>
      </c>
      <c r="AB27" s="33"/>
      <c r="AC27" s="31">
        <v>95</v>
      </c>
      <c r="AD27" s="32"/>
      <c r="AE27" s="32">
        <v>90</v>
      </c>
      <c r="AF27" s="32"/>
      <c r="AG27" s="32">
        <v>90</v>
      </c>
      <c r="AH27" s="32"/>
      <c r="AI27" s="32">
        <v>99</v>
      </c>
      <c r="AJ27" s="33"/>
      <c r="AK27" s="61">
        <f t="shared" si="0"/>
        <v>94.25</v>
      </c>
      <c r="AL27" s="62">
        <f t="shared" si="1"/>
        <v>91.75</v>
      </c>
      <c r="AM27" s="63">
        <f t="shared" si="2"/>
        <v>92</v>
      </c>
      <c r="AN27" s="64">
        <f t="shared" si="3"/>
        <v>93.5</v>
      </c>
      <c r="AO27" s="65">
        <f t="shared" si="4"/>
        <v>92.875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92.875</v>
      </c>
      <c r="BC27" s="81" t="str">
        <f t="shared" si="13"/>
        <v/>
      </c>
      <c r="BE27" s="32">
        <f t="shared" si="14"/>
        <v>92.25</v>
      </c>
      <c r="BF27" s="32">
        <f t="shared" si="15"/>
        <v>88.25</v>
      </c>
      <c r="BG27" s="32">
        <f t="shared" si="16"/>
        <v>92</v>
      </c>
      <c r="BH27" s="32">
        <f t="shared" si="17"/>
        <v>99</v>
      </c>
      <c r="BI27" s="32">
        <f t="shared" si="18"/>
        <v>92.875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80</v>
      </c>
      <c r="F28" s="32"/>
      <c r="G28" s="32">
        <v>85</v>
      </c>
      <c r="H28" s="32"/>
      <c r="I28" s="32">
        <v>99</v>
      </c>
      <c r="J28" s="32"/>
      <c r="K28" s="32">
        <v>98</v>
      </c>
      <c r="L28" s="33"/>
      <c r="M28" s="31">
        <v>85</v>
      </c>
      <c r="N28" s="32"/>
      <c r="O28" s="32">
        <v>90</v>
      </c>
      <c r="P28" s="32"/>
      <c r="Q28" s="32">
        <v>95</v>
      </c>
      <c r="R28" s="32"/>
      <c r="S28" s="32">
        <v>90</v>
      </c>
      <c r="T28" s="33"/>
      <c r="U28" s="31">
        <v>89</v>
      </c>
      <c r="V28" s="32"/>
      <c r="W28" s="32">
        <v>96</v>
      </c>
      <c r="X28" s="32"/>
      <c r="Y28" s="32">
        <v>95</v>
      </c>
      <c r="Z28" s="32"/>
      <c r="AA28" s="32">
        <v>98</v>
      </c>
      <c r="AB28" s="33"/>
      <c r="AC28" s="31">
        <v>95</v>
      </c>
      <c r="AD28" s="32"/>
      <c r="AE28" s="32">
        <v>98</v>
      </c>
      <c r="AF28" s="32"/>
      <c r="AG28" s="32">
        <v>95</v>
      </c>
      <c r="AH28" s="32"/>
      <c r="AI28" s="32">
        <v>99</v>
      </c>
      <c r="AJ28" s="33"/>
      <c r="AK28" s="61">
        <f t="shared" si="0"/>
        <v>90.5</v>
      </c>
      <c r="AL28" s="62">
        <f t="shared" si="1"/>
        <v>90</v>
      </c>
      <c r="AM28" s="63">
        <f t="shared" si="2"/>
        <v>94.5</v>
      </c>
      <c r="AN28" s="64">
        <f t="shared" si="3"/>
        <v>96.75</v>
      </c>
      <c r="AO28" s="65">
        <f t="shared" si="4"/>
        <v>92.9375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92.9375</v>
      </c>
      <c r="BC28" s="81" t="str">
        <f t="shared" si="13"/>
        <v/>
      </c>
      <c r="BE28" s="32">
        <f t="shared" si="14"/>
        <v>87.25</v>
      </c>
      <c r="BF28" s="32">
        <f t="shared" si="15"/>
        <v>92.25</v>
      </c>
      <c r="BG28" s="32">
        <f t="shared" si="16"/>
        <v>96</v>
      </c>
      <c r="BH28" s="32">
        <f t="shared" si="17"/>
        <v>96.25</v>
      </c>
      <c r="BI28" s="32">
        <f t="shared" si="18"/>
        <v>92.9375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90</v>
      </c>
      <c r="F29" s="32"/>
      <c r="G29" s="32">
        <v>85</v>
      </c>
      <c r="H29" s="32"/>
      <c r="I29" s="32">
        <v>83</v>
      </c>
      <c r="J29" s="32"/>
      <c r="K29" s="32">
        <v>87</v>
      </c>
      <c r="L29" s="33"/>
      <c r="M29" s="31">
        <v>92</v>
      </c>
      <c r="N29" s="32"/>
      <c r="O29" s="32">
        <v>80</v>
      </c>
      <c r="P29" s="32"/>
      <c r="Q29" s="32">
        <v>80</v>
      </c>
      <c r="R29" s="32"/>
      <c r="S29" s="32">
        <v>85</v>
      </c>
      <c r="T29" s="33"/>
      <c r="U29" s="31">
        <v>80</v>
      </c>
      <c r="V29" s="32"/>
      <c r="W29" s="32">
        <v>88</v>
      </c>
      <c r="X29" s="32"/>
      <c r="Y29" s="32">
        <v>80</v>
      </c>
      <c r="Z29" s="32"/>
      <c r="AA29" s="32">
        <v>85</v>
      </c>
      <c r="AB29" s="33"/>
      <c r="AC29" s="31">
        <v>90</v>
      </c>
      <c r="AD29" s="32"/>
      <c r="AE29" s="32">
        <v>90</v>
      </c>
      <c r="AF29" s="32"/>
      <c r="AG29" s="32">
        <v>90</v>
      </c>
      <c r="AH29" s="32"/>
      <c r="AI29" s="32">
        <v>89</v>
      </c>
      <c r="AJ29" s="33"/>
      <c r="AK29" s="61">
        <f t="shared" si="0"/>
        <v>86.25</v>
      </c>
      <c r="AL29" s="62">
        <f t="shared" si="1"/>
        <v>84.25</v>
      </c>
      <c r="AM29" s="63">
        <f t="shared" si="2"/>
        <v>83.25</v>
      </c>
      <c r="AN29" s="64">
        <f t="shared" si="3"/>
        <v>89.75</v>
      </c>
      <c r="AO29" s="65">
        <f t="shared" si="4"/>
        <v>85.875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85.875</v>
      </c>
      <c r="BC29" s="81" t="str">
        <f t="shared" si="13"/>
        <v/>
      </c>
      <c r="BE29" s="32">
        <f t="shared" si="14"/>
        <v>88</v>
      </c>
      <c r="BF29" s="32">
        <f t="shared" si="15"/>
        <v>85.75</v>
      </c>
      <c r="BG29" s="32">
        <f t="shared" si="16"/>
        <v>83.25</v>
      </c>
      <c r="BH29" s="32">
        <f t="shared" si="17"/>
        <v>86.5</v>
      </c>
      <c r="BI29" s="32">
        <f t="shared" si="18"/>
        <v>85.875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76</v>
      </c>
      <c r="F30" s="32"/>
      <c r="G30" s="32">
        <v>80</v>
      </c>
      <c r="H30" s="32"/>
      <c r="I30" s="32">
        <v>79</v>
      </c>
      <c r="J30" s="32"/>
      <c r="K30" s="32">
        <v>90</v>
      </c>
      <c r="L30" s="33"/>
      <c r="M30" s="31">
        <v>74</v>
      </c>
      <c r="N30" s="32"/>
      <c r="O30" s="32">
        <v>78</v>
      </c>
      <c r="P30" s="32"/>
      <c r="Q30" s="32">
        <v>80</v>
      </c>
      <c r="R30" s="32"/>
      <c r="S30" s="32">
        <v>85</v>
      </c>
      <c r="T30" s="33"/>
      <c r="U30" s="31">
        <v>75</v>
      </c>
      <c r="V30" s="32"/>
      <c r="W30" s="32">
        <v>79</v>
      </c>
      <c r="X30" s="32"/>
      <c r="Y30" s="32">
        <v>80</v>
      </c>
      <c r="Z30" s="32"/>
      <c r="AA30" s="32">
        <v>89</v>
      </c>
      <c r="AB30" s="33"/>
      <c r="AC30" s="31">
        <v>76</v>
      </c>
      <c r="AD30" s="32"/>
      <c r="AE30" s="32">
        <v>75</v>
      </c>
      <c r="AF30" s="32"/>
      <c r="AG30" s="32">
        <v>80</v>
      </c>
      <c r="AH30" s="32"/>
      <c r="AI30" s="32">
        <v>87</v>
      </c>
      <c r="AJ30" s="33"/>
      <c r="AK30" s="61">
        <f t="shared" si="0"/>
        <v>81.25</v>
      </c>
      <c r="AL30" s="62">
        <f t="shared" si="1"/>
        <v>79.25</v>
      </c>
      <c r="AM30" s="63">
        <f t="shared" si="2"/>
        <v>80.75</v>
      </c>
      <c r="AN30" s="64">
        <f t="shared" si="3"/>
        <v>79.5</v>
      </c>
      <c r="AO30" s="65">
        <f t="shared" si="4"/>
        <v>80.1875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80.1875</v>
      </c>
      <c r="BC30" s="81" t="str">
        <f t="shared" si="13"/>
        <v/>
      </c>
      <c r="BE30" s="32">
        <f t="shared" si="14"/>
        <v>75.25</v>
      </c>
      <c r="BF30" s="32">
        <f t="shared" si="15"/>
        <v>78</v>
      </c>
      <c r="BG30" s="32">
        <f t="shared" si="16"/>
        <v>79.75</v>
      </c>
      <c r="BH30" s="32">
        <f t="shared" si="17"/>
        <v>87.75</v>
      </c>
      <c r="BI30" s="32">
        <f t="shared" si="18"/>
        <v>80.1875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3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3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31"/>
      <c r="AD33" s="32"/>
      <c r="AE33" s="32"/>
      <c r="AF33" s="32"/>
      <c r="AG33" s="32"/>
      <c r="AH33" s="32"/>
      <c r="AI33" s="32"/>
      <c r="AJ33" s="3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/>
      <c r="F34" s="32"/>
      <c r="G34" s="32"/>
      <c r="H34" s="32"/>
      <c r="I34" s="32"/>
      <c r="J34" s="32"/>
      <c r="K34" s="32"/>
      <c r="L34" s="33"/>
      <c r="M34" s="31"/>
      <c r="N34" s="32"/>
      <c r="O34" s="32"/>
      <c r="P34" s="32"/>
      <c r="Q34" s="32"/>
      <c r="R34" s="32"/>
      <c r="S34" s="32"/>
      <c r="T34" s="33"/>
      <c r="U34" s="31"/>
      <c r="V34" s="32"/>
      <c r="W34" s="32"/>
      <c r="X34" s="32"/>
      <c r="Y34" s="32"/>
      <c r="Z34" s="32"/>
      <c r="AA34" s="32"/>
      <c r="AB34" s="33"/>
      <c r="AC34" s="31"/>
      <c r="AD34" s="32"/>
      <c r="AE34" s="32"/>
      <c r="AF34" s="32"/>
      <c r="AG34" s="32"/>
      <c r="AH34" s="32"/>
      <c r="AI34" s="32"/>
      <c r="AJ34" s="33"/>
      <c r="AK34" s="61">
        <f t="shared" si="0"/>
        <v>0</v>
      </c>
      <c r="AL34" s="62">
        <f t="shared" si="1"/>
        <v>0</v>
      </c>
      <c r="AM34" s="63">
        <f t="shared" si="2"/>
        <v>0</v>
      </c>
      <c r="AN34" s="64">
        <f t="shared" si="3"/>
        <v>0</v>
      </c>
      <c r="AO34" s="65">
        <f t="shared" si="4"/>
        <v>0</v>
      </c>
      <c r="AP34" s="54"/>
      <c r="AR34" s="71">
        <f t="shared" si="5"/>
        <v>0</v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 t="str">
        <f t="shared" si="12"/>
        <v/>
      </c>
      <c r="BC34" s="81">
        <f t="shared" si="13"/>
        <v>0</v>
      </c>
      <c r="BE34" s="32">
        <f t="shared" si="14"/>
        <v>0</v>
      </c>
      <c r="BF34" s="32">
        <f t="shared" si="15"/>
        <v>0</v>
      </c>
      <c r="BG34" s="32">
        <f t="shared" si="16"/>
        <v>0</v>
      </c>
      <c r="BH34" s="32">
        <f t="shared" si="17"/>
        <v>0</v>
      </c>
      <c r="BI34" s="32">
        <f t="shared" si="18"/>
        <v>0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31"/>
      <c r="AD35" s="32"/>
      <c r="AE35" s="32"/>
      <c r="AF35" s="32"/>
      <c r="AG35" s="32"/>
      <c r="AH35" s="32"/>
      <c r="AI35" s="32"/>
      <c r="AJ35" s="3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90</v>
      </c>
      <c r="F36" s="32"/>
      <c r="G36" s="32">
        <v>95</v>
      </c>
      <c r="H36" s="32"/>
      <c r="I36" s="32">
        <v>90</v>
      </c>
      <c r="J36" s="32"/>
      <c r="K36" s="32">
        <v>90</v>
      </c>
      <c r="L36" s="33"/>
      <c r="M36" s="31">
        <v>96</v>
      </c>
      <c r="N36" s="32"/>
      <c r="O36" s="32">
        <v>90</v>
      </c>
      <c r="P36" s="32"/>
      <c r="Q36" s="32">
        <v>98</v>
      </c>
      <c r="R36" s="32"/>
      <c r="S36" s="32">
        <v>96</v>
      </c>
      <c r="T36" s="33"/>
      <c r="U36" s="31">
        <v>97</v>
      </c>
      <c r="V36" s="32"/>
      <c r="W36" s="32">
        <v>90</v>
      </c>
      <c r="X36" s="32"/>
      <c r="Y36" s="32">
        <v>90</v>
      </c>
      <c r="Z36" s="32"/>
      <c r="AA36" s="32">
        <v>95</v>
      </c>
      <c r="AB36" s="33"/>
      <c r="AC36" s="31">
        <v>90</v>
      </c>
      <c r="AD36" s="32"/>
      <c r="AE36" s="32">
        <v>91</v>
      </c>
      <c r="AF36" s="32"/>
      <c r="AG36" s="32">
        <v>96</v>
      </c>
      <c r="AH36" s="32"/>
      <c r="AI36" s="32">
        <v>95</v>
      </c>
      <c r="AJ36" s="33"/>
      <c r="AK36" s="61">
        <f t="shared" si="0"/>
        <v>91.25</v>
      </c>
      <c r="AL36" s="62">
        <f t="shared" si="1"/>
        <v>95</v>
      </c>
      <c r="AM36" s="63">
        <f t="shared" si="2"/>
        <v>93</v>
      </c>
      <c r="AN36" s="64">
        <f t="shared" si="3"/>
        <v>93</v>
      </c>
      <c r="AO36" s="65">
        <f t="shared" si="4"/>
        <v>93.0625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93.0625</v>
      </c>
      <c r="BC36" s="81" t="str">
        <f t="shared" si="13"/>
        <v/>
      </c>
      <c r="BE36" s="32">
        <f t="shared" si="14"/>
        <v>93.25</v>
      </c>
      <c r="BF36" s="32">
        <f t="shared" si="15"/>
        <v>91.5</v>
      </c>
      <c r="BG36" s="32">
        <f t="shared" si="16"/>
        <v>93.5</v>
      </c>
      <c r="BH36" s="32">
        <f t="shared" si="17"/>
        <v>94</v>
      </c>
      <c r="BI36" s="32">
        <f t="shared" si="18"/>
        <v>93.0625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/>
      <c r="F37" s="32"/>
      <c r="G37" s="32"/>
      <c r="H37" s="32"/>
      <c r="I37" s="32"/>
      <c r="J37" s="32"/>
      <c r="K37" s="32"/>
      <c r="L37" s="33"/>
      <c r="M37" s="31"/>
      <c r="N37" s="32"/>
      <c r="O37" s="32"/>
      <c r="P37" s="32"/>
      <c r="Q37" s="32"/>
      <c r="R37" s="32"/>
      <c r="S37" s="32"/>
      <c r="T37" s="33"/>
      <c r="U37" s="31"/>
      <c r="V37" s="32"/>
      <c r="W37" s="32"/>
      <c r="X37" s="32"/>
      <c r="Y37" s="32"/>
      <c r="Z37" s="32"/>
      <c r="AA37" s="32"/>
      <c r="AB37" s="33"/>
      <c r="AC37" s="31"/>
      <c r="AD37" s="32"/>
      <c r="AE37" s="32"/>
      <c r="AF37" s="32"/>
      <c r="AG37" s="32"/>
      <c r="AH37" s="32"/>
      <c r="AI37" s="32"/>
      <c r="AJ37" s="33"/>
      <c r="AK37" s="61">
        <f t="shared" si="0"/>
        <v>0</v>
      </c>
      <c r="AL37" s="62">
        <f t="shared" si="1"/>
        <v>0</v>
      </c>
      <c r="AM37" s="63">
        <f t="shared" si="2"/>
        <v>0</v>
      </c>
      <c r="AN37" s="64">
        <f t="shared" si="3"/>
        <v>0</v>
      </c>
      <c r="AO37" s="65">
        <f t="shared" si="4"/>
        <v>0</v>
      </c>
      <c r="AP37" s="54"/>
      <c r="AR37" s="71">
        <f t="shared" si="5"/>
        <v>0</v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 t="str">
        <f t="shared" si="12"/>
        <v/>
      </c>
      <c r="BC37" s="81">
        <f t="shared" si="13"/>
        <v>0</v>
      </c>
      <c r="BE37" s="32">
        <f t="shared" si="14"/>
        <v>0</v>
      </c>
      <c r="BF37" s="32">
        <f t="shared" si="15"/>
        <v>0</v>
      </c>
      <c r="BG37" s="32">
        <f t="shared" si="16"/>
        <v>0</v>
      </c>
      <c r="BH37" s="32">
        <f t="shared" si="17"/>
        <v>0</v>
      </c>
      <c r="BI37" s="32">
        <f t="shared" si="18"/>
        <v>0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86</v>
      </c>
      <c r="F38" s="32"/>
      <c r="G38" s="32">
        <v>89</v>
      </c>
      <c r="H38" s="32"/>
      <c r="I38" s="32">
        <v>95</v>
      </c>
      <c r="J38" s="32"/>
      <c r="K38" s="32">
        <v>99</v>
      </c>
      <c r="L38" s="33"/>
      <c r="M38" s="31">
        <v>85</v>
      </c>
      <c r="N38" s="32"/>
      <c r="O38" s="32">
        <v>88</v>
      </c>
      <c r="P38" s="32"/>
      <c r="Q38" s="32">
        <v>98</v>
      </c>
      <c r="R38" s="32"/>
      <c r="S38" s="32">
        <v>95</v>
      </c>
      <c r="T38" s="33"/>
      <c r="U38" s="31">
        <v>89</v>
      </c>
      <c r="V38" s="32"/>
      <c r="W38" s="32">
        <v>90</v>
      </c>
      <c r="X38" s="32"/>
      <c r="Y38" s="32">
        <v>95</v>
      </c>
      <c r="Z38" s="32"/>
      <c r="AA38" s="32">
        <v>90</v>
      </c>
      <c r="AB38" s="33"/>
      <c r="AC38" s="31">
        <v>87</v>
      </c>
      <c r="AD38" s="32"/>
      <c r="AE38" s="32">
        <v>90</v>
      </c>
      <c r="AF38" s="32"/>
      <c r="AG38" s="32">
        <v>97</v>
      </c>
      <c r="AH38" s="32"/>
      <c r="AI38" s="32">
        <v>99</v>
      </c>
      <c r="AJ38" s="33"/>
      <c r="AK38" s="61">
        <f t="shared" si="0"/>
        <v>92.25</v>
      </c>
      <c r="AL38" s="62">
        <f t="shared" si="1"/>
        <v>91.5</v>
      </c>
      <c r="AM38" s="63">
        <f t="shared" si="2"/>
        <v>91</v>
      </c>
      <c r="AN38" s="64">
        <f t="shared" si="3"/>
        <v>93.25</v>
      </c>
      <c r="AO38" s="65">
        <f t="shared" si="4"/>
        <v>92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92</v>
      </c>
      <c r="BC38" s="81" t="str">
        <f t="shared" si="13"/>
        <v/>
      </c>
      <c r="BE38" s="32">
        <f t="shared" si="14"/>
        <v>86.75</v>
      </c>
      <c r="BF38" s="32">
        <f t="shared" si="15"/>
        <v>89.25</v>
      </c>
      <c r="BG38" s="32">
        <f t="shared" si="16"/>
        <v>96.25</v>
      </c>
      <c r="BH38" s="32">
        <f t="shared" si="17"/>
        <v>95.75</v>
      </c>
      <c r="BI38" s="32">
        <f t="shared" si="18"/>
        <v>92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3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80</v>
      </c>
      <c r="F40" s="32"/>
      <c r="G40" s="32">
        <v>82</v>
      </c>
      <c r="H40" s="32"/>
      <c r="I40" s="32">
        <v>84</v>
      </c>
      <c r="J40" s="32"/>
      <c r="K40" s="32">
        <v>86</v>
      </c>
      <c r="L40" s="33"/>
      <c r="M40" s="31">
        <v>80</v>
      </c>
      <c r="N40" s="32"/>
      <c r="O40" s="32">
        <v>80</v>
      </c>
      <c r="P40" s="32"/>
      <c r="Q40" s="32">
        <v>85</v>
      </c>
      <c r="R40" s="32"/>
      <c r="S40" s="32">
        <v>82</v>
      </c>
      <c r="T40" s="33"/>
      <c r="U40" s="31">
        <v>76</v>
      </c>
      <c r="V40" s="32"/>
      <c r="W40" s="32">
        <v>81</v>
      </c>
      <c r="X40" s="32"/>
      <c r="Y40" s="32">
        <v>85</v>
      </c>
      <c r="Z40" s="32"/>
      <c r="AA40" s="32">
        <v>80</v>
      </c>
      <c r="AB40" s="33"/>
      <c r="AC40" s="31">
        <v>83</v>
      </c>
      <c r="AD40" s="32"/>
      <c r="AE40" s="32">
        <v>85</v>
      </c>
      <c r="AF40" s="32"/>
      <c r="AG40" s="32">
        <v>90</v>
      </c>
      <c r="AH40" s="32"/>
      <c r="AI40" s="32">
        <v>86</v>
      </c>
      <c r="AJ40" s="33"/>
      <c r="AK40" s="61">
        <f t="shared" si="0"/>
        <v>83</v>
      </c>
      <c r="AL40" s="62">
        <f t="shared" si="1"/>
        <v>81.75</v>
      </c>
      <c r="AM40" s="63">
        <f t="shared" si="2"/>
        <v>80.5</v>
      </c>
      <c r="AN40" s="64">
        <f t="shared" si="3"/>
        <v>86</v>
      </c>
      <c r="AO40" s="65">
        <f t="shared" si="4"/>
        <v>82.8125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82.8125</v>
      </c>
      <c r="BC40" s="81" t="str">
        <f t="shared" si="13"/>
        <v/>
      </c>
      <c r="BE40" s="32">
        <f t="shared" si="14"/>
        <v>79.75</v>
      </c>
      <c r="BF40" s="32">
        <f t="shared" si="15"/>
        <v>82</v>
      </c>
      <c r="BG40" s="32">
        <f t="shared" si="16"/>
        <v>86</v>
      </c>
      <c r="BH40" s="32">
        <f t="shared" si="17"/>
        <v>83.5</v>
      </c>
      <c r="BI40" s="32">
        <f t="shared" si="18"/>
        <v>82.8125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85</v>
      </c>
      <c r="F41" s="32"/>
      <c r="G41" s="32">
        <v>88</v>
      </c>
      <c r="H41" s="32"/>
      <c r="I41" s="32">
        <v>90</v>
      </c>
      <c r="J41" s="32"/>
      <c r="K41" s="32">
        <v>93</v>
      </c>
      <c r="L41" s="33"/>
      <c r="M41" s="31">
        <v>90</v>
      </c>
      <c r="N41" s="32"/>
      <c r="O41" s="32">
        <v>89</v>
      </c>
      <c r="P41" s="32"/>
      <c r="Q41" s="32">
        <v>90</v>
      </c>
      <c r="R41" s="32"/>
      <c r="S41" s="32">
        <v>90</v>
      </c>
      <c r="T41" s="33"/>
      <c r="U41" s="31">
        <v>90</v>
      </c>
      <c r="V41" s="32"/>
      <c r="W41" s="32">
        <v>85</v>
      </c>
      <c r="X41" s="32"/>
      <c r="Y41" s="32">
        <v>90</v>
      </c>
      <c r="Z41" s="32"/>
      <c r="AA41" s="32">
        <v>93</v>
      </c>
      <c r="AB41" s="33"/>
      <c r="AC41" s="31">
        <v>91</v>
      </c>
      <c r="AD41" s="32"/>
      <c r="AE41" s="32">
        <v>89</v>
      </c>
      <c r="AF41" s="32"/>
      <c r="AG41" s="32">
        <v>95</v>
      </c>
      <c r="AH41" s="32"/>
      <c r="AI41" s="32">
        <v>97</v>
      </c>
      <c r="AJ41" s="33"/>
      <c r="AK41" s="61">
        <f t="shared" si="0"/>
        <v>89</v>
      </c>
      <c r="AL41" s="62">
        <f t="shared" si="1"/>
        <v>89.75</v>
      </c>
      <c r="AM41" s="63">
        <f t="shared" si="2"/>
        <v>89.5</v>
      </c>
      <c r="AN41" s="64">
        <f t="shared" si="3"/>
        <v>93</v>
      </c>
      <c r="AO41" s="65">
        <f t="shared" si="4"/>
        <v>90.3125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90.3125</v>
      </c>
      <c r="BC41" s="81" t="str">
        <f t="shared" si="13"/>
        <v/>
      </c>
      <c r="BE41" s="32">
        <f t="shared" si="14"/>
        <v>89</v>
      </c>
      <c r="BF41" s="32">
        <f t="shared" si="15"/>
        <v>87.75</v>
      </c>
      <c r="BG41" s="32">
        <f t="shared" si="16"/>
        <v>91.25</v>
      </c>
      <c r="BH41" s="32">
        <f t="shared" si="17"/>
        <v>93.25</v>
      </c>
      <c r="BI41" s="32">
        <f t="shared" si="18"/>
        <v>90.3125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/>
      <c r="F42" s="32"/>
      <c r="G42" s="32"/>
      <c r="H42" s="32"/>
      <c r="I42" s="32"/>
      <c r="J42" s="32"/>
      <c r="K42" s="32"/>
      <c r="L42" s="33"/>
      <c r="M42" s="31"/>
      <c r="N42" s="32"/>
      <c r="O42" s="32"/>
      <c r="P42" s="32"/>
      <c r="Q42" s="32"/>
      <c r="R42" s="32"/>
      <c r="S42" s="32"/>
      <c r="T42" s="33"/>
      <c r="U42" s="31"/>
      <c r="V42" s="32"/>
      <c r="W42" s="32"/>
      <c r="X42" s="32"/>
      <c r="Y42" s="32"/>
      <c r="Z42" s="32"/>
      <c r="AA42" s="32"/>
      <c r="AB42" s="33"/>
      <c r="AC42" s="31"/>
      <c r="AD42" s="32"/>
      <c r="AE42" s="32"/>
      <c r="AF42" s="32"/>
      <c r="AG42" s="32"/>
      <c r="AH42" s="32"/>
      <c r="AI42" s="32"/>
      <c r="AJ42" s="33"/>
      <c r="AK42" s="61">
        <f t="shared" si="0"/>
        <v>0</v>
      </c>
      <c r="AL42" s="62">
        <f t="shared" si="1"/>
        <v>0</v>
      </c>
      <c r="AM42" s="63">
        <f t="shared" si="2"/>
        <v>0</v>
      </c>
      <c r="AN42" s="64">
        <f t="shared" si="3"/>
        <v>0</v>
      </c>
      <c r="AO42" s="65">
        <f t="shared" si="4"/>
        <v>0</v>
      </c>
      <c r="AP42" s="54"/>
      <c r="AR42" s="71">
        <f t="shared" si="5"/>
        <v>0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0</v>
      </c>
      <c r="BE42" s="32">
        <f t="shared" si="14"/>
        <v>0</v>
      </c>
      <c r="BF42" s="32">
        <f t="shared" si="15"/>
        <v>0</v>
      </c>
      <c r="BG42" s="32">
        <f t="shared" si="16"/>
        <v>0</v>
      </c>
      <c r="BH42" s="32">
        <f t="shared" si="17"/>
        <v>0</v>
      </c>
      <c r="BI42" s="32">
        <f t="shared" si="18"/>
        <v>0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90</v>
      </c>
      <c r="F43" s="32"/>
      <c r="G43" s="32">
        <v>95</v>
      </c>
      <c r="H43" s="32"/>
      <c r="I43" s="32">
        <v>98</v>
      </c>
      <c r="J43" s="32"/>
      <c r="K43" s="32">
        <v>85</v>
      </c>
      <c r="L43" s="33"/>
      <c r="M43" s="31">
        <v>96</v>
      </c>
      <c r="N43" s="32"/>
      <c r="O43" s="32">
        <v>90</v>
      </c>
      <c r="P43" s="32"/>
      <c r="Q43" s="32">
        <v>89</v>
      </c>
      <c r="R43" s="32"/>
      <c r="S43" s="32">
        <v>90</v>
      </c>
      <c r="T43" s="33"/>
      <c r="U43" s="31">
        <v>95</v>
      </c>
      <c r="V43" s="32"/>
      <c r="W43" s="32">
        <v>99</v>
      </c>
      <c r="X43" s="32"/>
      <c r="Y43" s="32">
        <v>92</v>
      </c>
      <c r="Z43" s="32"/>
      <c r="AA43" s="32">
        <v>90</v>
      </c>
      <c r="AB43" s="33"/>
      <c r="AC43" s="31">
        <v>98</v>
      </c>
      <c r="AD43" s="32"/>
      <c r="AE43" s="32">
        <v>99</v>
      </c>
      <c r="AF43" s="32"/>
      <c r="AG43" s="32">
        <v>90</v>
      </c>
      <c r="AH43" s="32"/>
      <c r="AI43" s="32">
        <v>91</v>
      </c>
      <c r="AJ43" s="33"/>
      <c r="AK43" s="61">
        <f t="shared" si="0"/>
        <v>92</v>
      </c>
      <c r="AL43" s="62">
        <f t="shared" si="1"/>
        <v>91.25</v>
      </c>
      <c r="AM43" s="63">
        <f t="shared" si="2"/>
        <v>94</v>
      </c>
      <c r="AN43" s="64">
        <f t="shared" si="3"/>
        <v>94.5</v>
      </c>
      <c r="AO43" s="65">
        <f t="shared" si="4"/>
        <v>92.9375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92.9375</v>
      </c>
      <c r="BC43" s="81" t="str">
        <f t="shared" si="13"/>
        <v/>
      </c>
      <c r="BE43" s="32">
        <f t="shared" si="14"/>
        <v>94.75</v>
      </c>
      <c r="BF43" s="32">
        <f t="shared" si="15"/>
        <v>95.75</v>
      </c>
      <c r="BG43" s="32">
        <f t="shared" si="16"/>
        <v>92.25</v>
      </c>
      <c r="BH43" s="32">
        <f t="shared" si="17"/>
        <v>89</v>
      </c>
      <c r="BI43" s="32">
        <f t="shared" si="18"/>
        <v>92.9375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>
        <v>80</v>
      </c>
      <c r="F44" s="32"/>
      <c r="G44" s="32">
        <v>85</v>
      </c>
      <c r="H44" s="32"/>
      <c r="I44" s="32">
        <v>90</v>
      </c>
      <c r="J44" s="32"/>
      <c r="K44" s="32">
        <v>99</v>
      </c>
      <c r="L44" s="33"/>
      <c r="M44" s="31">
        <v>89</v>
      </c>
      <c r="N44" s="32"/>
      <c r="O44" s="32">
        <v>93</v>
      </c>
      <c r="P44" s="32"/>
      <c r="Q44" s="32">
        <v>99</v>
      </c>
      <c r="R44" s="32"/>
      <c r="S44" s="32">
        <v>95</v>
      </c>
      <c r="T44" s="33"/>
      <c r="U44" s="31">
        <v>85</v>
      </c>
      <c r="V44" s="32"/>
      <c r="W44" s="32">
        <v>90</v>
      </c>
      <c r="X44" s="32"/>
      <c r="Y44" s="32">
        <v>87</v>
      </c>
      <c r="Z44" s="32"/>
      <c r="AA44" s="32">
        <v>97</v>
      </c>
      <c r="AB44" s="33"/>
      <c r="AC44" s="31">
        <v>88</v>
      </c>
      <c r="AD44" s="32"/>
      <c r="AE44" s="32">
        <v>92</v>
      </c>
      <c r="AF44" s="32"/>
      <c r="AG44" s="32">
        <v>98</v>
      </c>
      <c r="AH44" s="32"/>
      <c r="AI44" s="32">
        <v>99</v>
      </c>
      <c r="AJ44" s="33"/>
      <c r="AK44" s="61">
        <f t="shared" si="0"/>
        <v>88.5</v>
      </c>
      <c r="AL44" s="62">
        <f t="shared" si="1"/>
        <v>94</v>
      </c>
      <c r="AM44" s="63">
        <f t="shared" si="2"/>
        <v>89.75</v>
      </c>
      <c r="AN44" s="64">
        <f t="shared" si="3"/>
        <v>94.25</v>
      </c>
      <c r="AO44" s="65">
        <f t="shared" si="4"/>
        <v>91.625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91.625</v>
      </c>
      <c r="BC44" s="81" t="str">
        <f t="shared" si="13"/>
        <v/>
      </c>
      <c r="BE44" s="32">
        <f t="shared" si="14"/>
        <v>85.5</v>
      </c>
      <c r="BF44" s="32">
        <f t="shared" si="15"/>
        <v>90</v>
      </c>
      <c r="BG44" s="32">
        <f t="shared" si="16"/>
        <v>93.5</v>
      </c>
      <c r="BH44" s="32">
        <f t="shared" si="17"/>
        <v>97.5</v>
      </c>
      <c r="BI44" s="32">
        <f t="shared" si="18"/>
        <v>91.625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85</v>
      </c>
      <c r="F45" s="32"/>
      <c r="G45" s="32">
        <v>80</v>
      </c>
      <c r="H45" s="32"/>
      <c r="I45" s="32">
        <v>83</v>
      </c>
      <c r="J45" s="32"/>
      <c r="K45" s="32">
        <v>80</v>
      </c>
      <c r="L45" s="33"/>
      <c r="M45" s="31">
        <v>85</v>
      </c>
      <c r="N45" s="32"/>
      <c r="O45" s="32">
        <v>80</v>
      </c>
      <c r="P45" s="32"/>
      <c r="Q45" s="32">
        <v>87</v>
      </c>
      <c r="R45" s="32"/>
      <c r="S45" s="32">
        <v>86</v>
      </c>
      <c r="T45" s="33"/>
      <c r="U45" s="31">
        <v>80</v>
      </c>
      <c r="V45" s="32"/>
      <c r="W45" s="32">
        <v>87</v>
      </c>
      <c r="X45" s="32"/>
      <c r="Y45" s="32">
        <v>80</v>
      </c>
      <c r="Z45" s="32"/>
      <c r="AA45" s="32">
        <v>83</v>
      </c>
      <c r="AB45" s="33"/>
      <c r="AC45" s="31">
        <v>85</v>
      </c>
      <c r="AD45" s="32"/>
      <c r="AE45" s="32">
        <v>86</v>
      </c>
      <c r="AF45" s="32"/>
      <c r="AG45" s="32">
        <v>85</v>
      </c>
      <c r="AH45" s="32"/>
      <c r="AI45" s="32">
        <v>80</v>
      </c>
      <c r="AJ45" s="13"/>
      <c r="AK45" s="61">
        <f t="shared" si="0"/>
        <v>82</v>
      </c>
      <c r="AL45" s="62">
        <f t="shared" si="1"/>
        <v>84.5</v>
      </c>
      <c r="AM45" s="63">
        <f t="shared" si="2"/>
        <v>82.5</v>
      </c>
      <c r="AN45" s="64">
        <f t="shared" si="3"/>
        <v>84</v>
      </c>
      <c r="AO45" s="65">
        <f t="shared" si="4"/>
        <v>83.25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83.25</v>
      </c>
      <c r="BC45" s="81" t="str">
        <f t="shared" si="13"/>
        <v/>
      </c>
      <c r="BE45" s="32">
        <f t="shared" si="14"/>
        <v>83.75</v>
      </c>
      <c r="BF45" s="32">
        <f t="shared" si="15"/>
        <v>83.25</v>
      </c>
      <c r="BG45" s="32">
        <f t="shared" si="16"/>
        <v>83.75</v>
      </c>
      <c r="BH45" s="32">
        <f t="shared" si="17"/>
        <v>82.25</v>
      </c>
      <c r="BI45" s="32">
        <f t="shared" si="18"/>
        <v>83.25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>
        <v>76</v>
      </c>
      <c r="F46" s="32"/>
      <c r="G46" s="32">
        <v>65</v>
      </c>
      <c r="H46" s="32">
        <v>76</v>
      </c>
      <c r="I46" s="32">
        <v>60</v>
      </c>
      <c r="J46" s="32">
        <v>75</v>
      </c>
      <c r="K46" s="32">
        <v>70</v>
      </c>
      <c r="L46" s="33"/>
      <c r="M46" s="31">
        <v>77</v>
      </c>
      <c r="N46" s="32"/>
      <c r="O46" s="32">
        <v>60</v>
      </c>
      <c r="P46" s="32">
        <v>70</v>
      </c>
      <c r="Q46" s="32">
        <v>65</v>
      </c>
      <c r="R46" s="32">
        <v>70</v>
      </c>
      <c r="S46" s="32">
        <v>70</v>
      </c>
      <c r="T46" s="33"/>
      <c r="U46" s="31">
        <v>75</v>
      </c>
      <c r="V46" s="32"/>
      <c r="W46" s="32">
        <v>65</v>
      </c>
      <c r="X46" s="32">
        <v>73</v>
      </c>
      <c r="Y46" s="32">
        <v>60</v>
      </c>
      <c r="Z46" s="32">
        <v>76</v>
      </c>
      <c r="AA46" s="32">
        <v>70</v>
      </c>
      <c r="AB46" s="33"/>
      <c r="AC46" s="31">
        <v>75</v>
      </c>
      <c r="AD46" s="32"/>
      <c r="AE46" s="32">
        <v>60</v>
      </c>
      <c r="AF46" s="32">
        <v>70</v>
      </c>
      <c r="AG46" s="32">
        <v>60</v>
      </c>
      <c r="AH46" s="32">
        <v>75</v>
      </c>
      <c r="AI46" s="32">
        <v>70</v>
      </c>
      <c r="AJ46" s="13"/>
      <c r="AK46" s="61">
        <f t="shared" si="0"/>
        <v>74.25</v>
      </c>
      <c r="AL46" s="62">
        <f t="shared" si="1"/>
        <v>71.75</v>
      </c>
      <c r="AM46" s="63">
        <f t="shared" si="2"/>
        <v>73.5</v>
      </c>
      <c r="AN46" s="64">
        <f t="shared" si="3"/>
        <v>72.5</v>
      </c>
      <c r="AO46" s="65">
        <f t="shared" si="4"/>
        <v>73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73</v>
      </c>
      <c r="BC46" s="81" t="str">
        <f t="shared" si="13"/>
        <v/>
      </c>
      <c r="BE46" s="32">
        <f t="shared" si="14"/>
        <v>75.75</v>
      </c>
      <c r="BF46" s="32">
        <f t="shared" si="15"/>
        <v>72.25</v>
      </c>
      <c r="BG46" s="32">
        <f t="shared" si="16"/>
        <v>74</v>
      </c>
      <c r="BH46" s="32">
        <f t="shared" si="17"/>
        <v>70</v>
      </c>
      <c r="BI46" s="32">
        <f t="shared" si="18"/>
        <v>73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3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2:F41 M12:N41 AC12:AD41 E42:AJ47">
    <cfRule type="cellIs" dxfId="48" priority="4" operator="lessThan">
      <formula>70</formula>
    </cfRule>
  </conditionalFormatting>
  <conditionalFormatting sqref="E11:AJ11">
    <cfRule type="cellIs" dxfId="47" priority="11" operator="lessThan">
      <formula>70</formula>
    </cfRule>
  </conditionalFormatting>
  <conditionalFormatting sqref="G12:L41">
    <cfRule type="cellIs" dxfId="46" priority="3" operator="lessThan">
      <formula>70</formula>
    </cfRule>
  </conditionalFormatting>
  <conditionalFormatting sqref="O12:AB41">
    <cfRule type="cellIs" dxfId="45" priority="2" operator="lessThan">
      <formula>70</formula>
    </cfRule>
  </conditionalFormatting>
  <conditionalFormatting sqref="Y48:AB48">
    <cfRule type="cellIs" dxfId="44" priority="8" operator="lessThan">
      <formula>70</formula>
    </cfRule>
  </conditionalFormatting>
  <conditionalFormatting sqref="AE48:AG49">
    <cfRule type="cellIs" dxfId="43" priority="7" operator="lessThan">
      <formula>70</formula>
    </cfRule>
  </conditionalFormatting>
  <conditionalFormatting sqref="AE12:AJ41">
    <cfRule type="cellIs" dxfId="42" priority="1" operator="lessThan">
      <formula>70</formula>
    </cfRule>
  </conditionalFormatting>
  <conditionalFormatting sqref="AK11:AP55 E48:X48 AC48:AD48 AH48:AJ49 E49:AD49 E50:AJ55">
    <cfRule type="cellIs" dxfId="41" priority="17" operator="lessThan">
      <formula>70</formula>
    </cfRule>
  </conditionalFormatting>
  <conditionalFormatting sqref="AR11:AR55">
    <cfRule type="cellIs" dxfId="40" priority="15" operator="lessThan">
      <formula>70</formula>
    </cfRule>
  </conditionalFormatting>
  <conditionalFormatting sqref="AR11:AY55">
    <cfRule type="cellIs" dxfId="39" priority="16" operator="lessThan">
      <formula>70</formula>
    </cfRule>
  </conditionalFormatting>
  <conditionalFormatting sqref="AZ11:AZ55">
    <cfRule type="cellIs" dxfId="38" priority="10" operator="lessThan">
      <formula>70</formula>
    </cfRule>
  </conditionalFormatting>
  <dataValidations count="1">
    <dataValidation type="custom" allowBlank="1" showInputMessage="1" showErrorMessage="1" sqref="E12:AI46" xr:uid="{C98D7BA4-311B-4F9B-B20C-009356CA4F3A}">
      <formula1>ISNUMBER(E12:E61)</formula1>
    </dataValidation>
  </dataValidations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B9E17-33BF-4CEF-BAA8-870CFE366C97}">
  <dimension ref="A4:BI55"/>
  <sheetViews>
    <sheetView topLeftCell="AI1" zoomScaleNormal="10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1.2851562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95</v>
      </c>
      <c r="F12" s="32"/>
      <c r="G12" s="32">
        <v>95</v>
      </c>
      <c r="H12" s="32"/>
      <c r="I12" s="32">
        <v>100</v>
      </c>
      <c r="J12" s="32"/>
      <c r="K12" s="32">
        <v>100</v>
      </c>
      <c r="L12" s="33"/>
      <c r="M12" s="31">
        <v>98</v>
      </c>
      <c r="N12" s="32"/>
      <c r="O12" s="32">
        <v>100</v>
      </c>
      <c r="P12" s="32"/>
      <c r="Q12" s="32">
        <v>98</v>
      </c>
      <c r="R12" s="32"/>
      <c r="S12" s="32">
        <v>100</v>
      </c>
      <c r="T12" s="33"/>
      <c r="U12" s="31">
        <v>98</v>
      </c>
      <c r="V12" s="32"/>
      <c r="W12" s="32">
        <v>95</v>
      </c>
      <c r="X12" s="32"/>
      <c r="Y12" s="32">
        <v>100</v>
      </c>
      <c r="Z12" s="32"/>
      <c r="AA12" s="32">
        <v>100</v>
      </c>
      <c r="AB12" s="33"/>
      <c r="AC12" s="11">
        <v>95</v>
      </c>
      <c r="AD12" s="32"/>
      <c r="AE12" s="32">
        <v>95</v>
      </c>
      <c r="AF12" s="32"/>
      <c r="AG12" s="32">
        <v>100</v>
      </c>
      <c r="AH12" s="32"/>
      <c r="AI12" s="32">
        <v>100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97.5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99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98.25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97.5</v>
      </c>
      <c r="AO12" s="65">
        <f t="shared" ref="AO12:AO55" si="4">AVERAGE(AK12:AN12)</f>
        <v>98.0625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98.0625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96.5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96.25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99.5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100</v>
      </c>
      <c r="BI12" s="32">
        <f>AVERAGE(BE12:BH12)</f>
        <v>98.0625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100</v>
      </c>
      <c r="F13" s="32"/>
      <c r="G13" s="32">
        <v>95</v>
      </c>
      <c r="H13" s="32"/>
      <c r="I13" s="32">
        <v>95</v>
      </c>
      <c r="J13" s="32"/>
      <c r="K13" s="32">
        <v>98</v>
      </c>
      <c r="L13" s="33"/>
      <c r="M13" s="31">
        <v>93</v>
      </c>
      <c r="N13" s="32"/>
      <c r="O13" s="32">
        <v>90</v>
      </c>
      <c r="P13" s="32"/>
      <c r="Q13" s="32">
        <v>94</v>
      </c>
      <c r="R13" s="32"/>
      <c r="S13" s="32">
        <v>95</v>
      </c>
      <c r="T13" s="33"/>
      <c r="U13" s="31">
        <v>95</v>
      </c>
      <c r="V13" s="32"/>
      <c r="W13" s="32">
        <v>92</v>
      </c>
      <c r="X13" s="32"/>
      <c r="Y13" s="32">
        <v>94</v>
      </c>
      <c r="Z13" s="32"/>
      <c r="AA13" s="32">
        <v>95</v>
      </c>
      <c r="AB13" s="33"/>
      <c r="AC13" s="11">
        <v>95</v>
      </c>
      <c r="AD13" s="32"/>
      <c r="AE13" s="32">
        <v>97</v>
      </c>
      <c r="AF13" s="32"/>
      <c r="AG13" s="32">
        <v>90</v>
      </c>
      <c r="AH13" s="32"/>
      <c r="AI13" s="32">
        <v>90</v>
      </c>
      <c r="AJ13" s="13"/>
      <c r="AK13" s="61">
        <f t="shared" si="0"/>
        <v>97</v>
      </c>
      <c r="AL13" s="62">
        <f t="shared" si="1"/>
        <v>93</v>
      </c>
      <c r="AM13" s="63">
        <f t="shared" si="2"/>
        <v>94</v>
      </c>
      <c r="AN13" s="64">
        <f t="shared" si="3"/>
        <v>93</v>
      </c>
      <c r="AO13" s="65">
        <f t="shared" si="4"/>
        <v>94.25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94.25</v>
      </c>
      <c r="BC13" s="81" t="str">
        <f t="shared" si="13"/>
        <v/>
      </c>
      <c r="BE13" s="32">
        <f t="shared" si="14"/>
        <v>95.75</v>
      </c>
      <c r="BF13" s="32">
        <f t="shared" si="15"/>
        <v>93.5</v>
      </c>
      <c r="BG13" s="32">
        <f t="shared" si="16"/>
        <v>93.25</v>
      </c>
      <c r="BH13" s="32">
        <f t="shared" si="17"/>
        <v>94.5</v>
      </c>
      <c r="BI13" s="32">
        <f>AVERAGE(BE13:BH13)</f>
        <v>94.25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93</v>
      </c>
      <c r="F14" s="32"/>
      <c r="G14" s="32">
        <v>80</v>
      </c>
      <c r="H14" s="32"/>
      <c r="I14" s="32">
        <v>85</v>
      </c>
      <c r="J14" s="32"/>
      <c r="K14" s="32">
        <v>70</v>
      </c>
      <c r="L14" s="33"/>
      <c r="M14" s="31">
        <v>85</v>
      </c>
      <c r="N14" s="32"/>
      <c r="O14" s="32">
        <v>98</v>
      </c>
      <c r="P14" s="32"/>
      <c r="Q14" s="32">
        <v>80</v>
      </c>
      <c r="R14" s="32"/>
      <c r="S14" s="32">
        <v>70</v>
      </c>
      <c r="T14" s="33"/>
      <c r="U14" s="31">
        <v>85</v>
      </c>
      <c r="V14" s="32"/>
      <c r="W14" s="32">
        <v>82</v>
      </c>
      <c r="X14" s="32"/>
      <c r="Y14" s="32">
        <v>80</v>
      </c>
      <c r="Z14" s="32"/>
      <c r="AA14" s="32">
        <v>70</v>
      </c>
      <c r="AB14" s="33"/>
      <c r="AC14" s="11">
        <v>95</v>
      </c>
      <c r="AD14" s="32"/>
      <c r="AE14" s="32">
        <v>72</v>
      </c>
      <c r="AF14" s="32"/>
      <c r="AG14" s="32">
        <v>75</v>
      </c>
      <c r="AH14" s="32"/>
      <c r="AI14" s="32">
        <v>90</v>
      </c>
      <c r="AJ14" s="13"/>
      <c r="AK14" s="61">
        <f t="shared" si="0"/>
        <v>82</v>
      </c>
      <c r="AL14" s="62">
        <f t="shared" si="1"/>
        <v>83.25</v>
      </c>
      <c r="AM14" s="63">
        <f t="shared" si="2"/>
        <v>79.25</v>
      </c>
      <c r="AN14" s="64">
        <f t="shared" si="3"/>
        <v>83</v>
      </c>
      <c r="AO14" s="65">
        <f t="shared" si="4"/>
        <v>81.875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81.875</v>
      </c>
      <c r="BC14" s="81" t="str">
        <f t="shared" si="13"/>
        <v/>
      </c>
      <c r="BE14" s="32">
        <f t="shared" si="14"/>
        <v>89.5</v>
      </c>
      <c r="BF14" s="32">
        <f t="shared" si="15"/>
        <v>83</v>
      </c>
      <c r="BG14" s="32">
        <f t="shared" si="16"/>
        <v>80</v>
      </c>
      <c r="BH14" s="32">
        <f t="shared" si="17"/>
        <v>75</v>
      </c>
      <c r="BI14" s="32">
        <f t="shared" ref="BI14:BI55" si="18">AVERAGE(BE14:BH14)</f>
        <v>81.875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98</v>
      </c>
      <c r="F15" s="32"/>
      <c r="G15" s="32">
        <v>100</v>
      </c>
      <c r="H15" s="32"/>
      <c r="I15" s="32">
        <v>90</v>
      </c>
      <c r="J15" s="32"/>
      <c r="K15" s="32">
        <v>85</v>
      </c>
      <c r="L15" s="33"/>
      <c r="M15" s="31">
        <v>95</v>
      </c>
      <c r="N15" s="32"/>
      <c r="O15" s="32">
        <v>95</v>
      </c>
      <c r="P15" s="32"/>
      <c r="Q15" s="32">
        <v>92</v>
      </c>
      <c r="R15" s="32"/>
      <c r="S15" s="32">
        <v>80</v>
      </c>
      <c r="T15" s="33"/>
      <c r="U15" s="31">
        <v>100</v>
      </c>
      <c r="V15" s="32"/>
      <c r="W15" s="32">
        <v>98</v>
      </c>
      <c r="X15" s="32"/>
      <c r="Y15" s="32">
        <v>93</v>
      </c>
      <c r="Z15" s="32"/>
      <c r="AA15" s="32">
        <v>85</v>
      </c>
      <c r="AB15" s="33"/>
      <c r="AC15" s="11">
        <v>100</v>
      </c>
      <c r="AD15" s="32"/>
      <c r="AE15" s="32">
        <v>98</v>
      </c>
      <c r="AF15" s="32"/>
      <c r="AG15" s="32">
        <v>95</v>
      </c>
      <c r="AH15" s="32"/>
      <c r="AI15" s="32">
        <v>78</v>
      </c>
      <c r="AJ15" s="13"/>
      <c r="AK15" s="61">
        <f t="shared" si="0"/>
        <v>93.25</v>
      </c>
      <c r="AL15" s="62">
        <f t="shared" si="1"/>
        <v>90.5</v>
      </c>
      <c r="AM15" s="63">
        <f t="shared" si="2"/>
        <v>94</v>
      </c>
      <c r="AN15" s="64">
        <f t="shared" si="3"/>
        <v>92.75</v>
      </c>
      <c r="AO15" s="65">
        <f t="shared" si="4"/>
        <v>92.625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92.625</v>
      </c>
      <c r="BC15" s="81" t="str">
        <f t="shared" si="13"/>
        <v/>
      </c>
      <c r="BE15" s="32">
        <f t="shared" si="14"/>
        <v>98.25</v>
      </c>
      <c r="BF15" s="32">
        <f t="shared" si="15"/>
        <v>97.75</v>
      </c>
      <c r="BG15" s="32">
        <f t="shared" si="16"/>
        <v>92.5</v>
      </c>
      <c r="BH15" s="32">
        <f t="shared" si="17"/>
        <v>82</v>
      </c>
      <c r="BI15" s="32">
        <f t="shared" si="18"/>
        <v>92.625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80</v>
      </c>
      <c r="F16" s="32"/>
      <c r="G16" s="32">
        <v>85</v>
      </c>
      <c r="H16" s="32"/>
      <c r="I16" s="32">
        <v>78</v>
      </c>
      <c r="J16" s="32"/>
      <c r="K16" s="32">
        <v>80</v>
      </c>
      <c r="L16" s="33"/>
      <c r="M16" s="31">
        <v>80</v>
      </c>
      <c r="N16" s="32"/>
      <c r="O16" s="32">
        <v>84</v>
      </c>
      <c r="P16" s="32"/>
      <c r="Q16" s="32">
        <v>75</v>
      </c>
      <c r="R16" s="32"/>
      <c r="S16" s="32">
        <v>78</v>
      </c>
      <c r="T16" s="33"/>
      <c r="U16" s="31">
        <v>75</v>
      </c>
      <c r="V16" s="32"/>
      <c r="W16" s="32">
        <v>80</v>
      </c>
      <c r="X16" s="32"/>
      <c r="Y16" s="32">
        <v>78</v>
      </c>
      <c r="Z16" s="32"/>
      <c r="AA16" s="32">
        <v>87</v>
      </c>
      <c r="AB16" s="33"/>
      <c r="AC16" s="11">
        <v>85</v>
      </c>
      <c r="AD16" s="32"/>
      <c r="AE16" s="32">
        <v>83</v>
      </c>
      <c r="AF16" s="32"/>
      <c r="AG16" s="32">
        <v>80</v>
      </c>
      <c r="AH16" s="32"/>
      <c r="AI16" s="32">
        <v>90</v>
      </c>
      <c r="AJ16" s="13"/>
      <c r="AK16" s="61">
        <f t="shared" si="0"/>
        <v>80.75</v>
      </c>
      <c r="AL16" s="62">
        <f t="shared" si="1"/>
        <v>79.25</v>
      </c>
      <c r="AM16" s="63">
        <f t="shared" si="2"/>
        <v>80</v>
      </c>
      <c r="AN16" s="64">
        <f t="shared" si="3"/>
        <v>84.5</v>
      </c>
      <c r="AO16" s="65">
        <f t="shared" si="4"/>
        <v>81.125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81.125</v>
      </c>
      <c r="BC16" s="81" t="str">
        <f t="shared" si="13"/>
        <v/>
      </c>
      <c r="BE16" s="32">
        <f t="shared" si="14"/>
        <v>80</v>
      </c>
      <c r="BF16" s="32">
        <f t="shared" si="15"/>
        <v>83</v>
      </c>
      <c r="BG16" s="32">
        <f t="shared" si="16"/>
        <v>77.75</v>
      </c>
      <c r="BH16" s="32">
        <f t="shared" si="17"/>
        <v>83.75</v>
      </c>
      <c r="BI16" s="32">
        <f t="shared" si="18"/>
        <v>81.125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93</v>
      </c>
      <c r="F17" s="32"/>
      <c r="G17" s="32">
        <v>100</v>
      </c>
      <c r="H17" s="32"/>
      <c r="I17" s="32">
        <v>98</v>
      </c>
      <c r="J17" s="32"/>
      <c r="K17" s="32">
        <v>95</v>
      </c>
      <c r="L17" s="33"/>
      <c r="M17" s="31">
        <v>95</v>
      </c>
      <c r="N17" s="32"/>
      <c r="O17" s="32">
        <v>98</v>
      </c>
      <c r="P17" s="32"/>
      <c r="Q17" s="32">
        <v>100</v>
      </c>
      <c r="R17" s="32"/>
      <c r="S17" s="32">
        <v>98</v>
      </c>
      <c r="T17" s="33"/>
      <c r="U17" s="31">
        <v>98</v>
      </c>
      <c r="V17" s="32"/>
      <c r="W17" s="32">
        <v>98</v>
      </c>
      <c r="X17" s="32"/>
      <c r="Y17" s="32">
        <v>95</v>
      </c>
      <c r="Z17" s="32"/>
      <c r="AA17" s="32">
        <v>100</v>
      </c>
      <c r="AB17" s="33"/>
      <c r="AC17" s="11">
        <v>100</v>
      </c>
      <c r="AD17" s="32"/>
      <c r="AE17" s="32">
        <v>100</v>
      </c>
      <c r="AF17" s="32"/>
      <c r="AG17" s="32">
        <v>98</v>
      </c>
      <c r="AH17" s="32"/>
      <c r="AI17" s="32">
        <v>91</v>
      </c>
      <c r="AJ17" s="13"/>
      <c r="AK17" s="61">
        <f t="shared" si="0"/>
        <v>96.5</v>
      </c>
      <c r="AL17" s="62">
        <f t="shared" si="1"/>
        <v>97.75</v>
      </c>
      <c r="AM17" s="63">
        <f t="shared" si="2"/>
        <v>97.75</v>
      </c>
      <c r="AN17" s="64">
        <f t="shared" si="3"/>
        <v>97.25</v>
      </c>
      <c r="AO17" s="65">
        <f t="shared" si="4"/>
        <v>97.3125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97.3125</v>
      </c>
      <c r="BC17" s="81" t="str">
        <f t="shared" si="13"/>
        <v/>
      </c>
      <c r="BE17" s="32">
        <f t="shared" si="14"/>
        <v>96.5</v>
      </c>
      <c r="BF17" s="32">
        <f t="shared" si="15"/>
        <v>99</v>
      </c>
      <c r="BG17" s="32">
        <f t="shared" si="16"/>
        <v>97.75</v>
      </c>
      <c r="BH17" s="32">
        <f t="shared" si="17"/>
        <v>96</v>
      </c>
      <c r="BI17" s="32">
        <f t="shared" si="18"/>
        <v>97.3125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80</v>
      </c>
      <c r="F18" s="32"/>
      <c r="G18" s="32">
        <v>85</v>
      </c>
      <c r="H18" s="32"/>
      <c r="I18" s="32">
        <v>75</v>
      </c>
      <c r="J18" s="32"/>
      <c r="K18" s="32">
        <v>70</v>
      </c>
      <c r="L18" s="33"/>
      <c r="M18" s="31">
        <v>82</v>
      </c>
      <c r="N18" s="32"/>
      <c r="O18" s="32">
        <v>80</v>
      </c>
      <c r="P18" s="32"/>
      <c r="Q18" s="32">
        <v>72</v>
      </c>
      <c r="R18" s="32"/>
      <c r="S18" s="32">
        <v>75</v>
      </c>
      <c r="T18" s="33"/>
      <c r="U18" s="31">
        <v>80</v>
      </c>
      <c r="V18" s="32"/>
      <c r="W18" s="32">
        <v>87</v>
      </c>
      <c r="X18" s="32"/>
      <c r="Y18" s="32">
        <v>73</v>
      </c>
      <c r="Z18" s="32"/>
      <c r="AA18" s="32">
        <v>72</v>
      </c>
      <c r="AB18" s="33"/>
      <c r="AC18" s="11">
        <v>80</v>
      </c>
      <c r="AD18" s="32"/>
      <c r="AE18" s="32">
        <v>82</v>
      </c>
      <c r="AF18" s="32"/>
      <c r="AG18" s="32">
        <v>70</v>
      </c>
      <c r="AH18" s="32"/>
      <c r="AI18" s="32">
        <v>73</v>
      </c>
      <c r="AJ18" s="13"/>
      <c r="AK18" s="61">
        <f t="shared" si="0"/>
        <v>77.5</v>
      </c>
      <c r="AL18" s="62">
        <f t="shared" si="1"/>
        <v>77.25</v>
      </c>
      <c r="AM18" s="63">
        <f t="shared" si="2"/>
        <v>78</v>
      </c>
      <c r="AN18" s="64">
        <f t="shared" si="3"/>
        <v>76.25</v>
      </c>
      <c r="AO18" s="65">
        <f t="shared" si="4"/>
        <v>77.25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77.25</v>
      </c>
      <c r="BC18" s="81" t="str">
        <f t="shared" si="13"/>
        <v/>
      </c>
      <c r="BE18" s="32">
        <f t="shared" si="14"/>
        <v>80.5</v>
      </c>
      <c r="BF18" s="32">
        <f t="shared" si="15"/>
        <v>83.5</v>
      </c>
      <c r="BG18" s="32">
        <f t="shared" si="16"/>
        <v>72.5</v>
      </c>
      <c r="BH18" s="32">
        <f t="shared" si="17"/>
        <v>72.5</v>
      </c>
      <c r="BI18" s="32">
        <f t="shared" si="18"/>
        <v>77.25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80</v>
      </c>
      <c r="F19" s="32"/>
      <c r="G19" s="32">
        <v>70</v>
      </c>
      <c r="H19" s="32"/>
      <c r="I19" s="32">
        <v>85</v>
      </c>
      <c r="J19" s="32"/>
      <c r="K19" s="32">
        <v>90</v>
      </c>
      <c r="L19" s="33"/>
      <c r="M19" s="31">
        <v>85</v>
      </c>
      <c r="N19" s="32"/>
      <c r="O19" s="32">
        <v>90</v>
      </c>
      <c r="P19" s="32"/>
      <c r="Q19" s="32">
        <v>80</v>
      </c>
      <c r="R19" s="32"/>
      <c r="S19" s="32">
        <v>90</v>
      </c>
      <c r="T19" s="33"/>
      <c r="U19" s="31">
        <v>80</v>
      </c>
      <c r="V19" s="32"/>
      <c r="W19" s="32">
        <v>82</v>
      </c>
      <c r="X19" s="32"/>
      <c r="Y19" s="32">
        <v>80</v>
      </c>
      <c r="Z19" s="32"/>
      <c r="AA19" s="32">
        <v>90</v>
      </c>
      <c r="AB19" s="33"/>
      <c r="AC19" s="11">
        <v>90</v>
      </c>
      <c r="AD19" s="32"/>
      <c r="AE19" s="32">
        <v>79</v>
      </c>
      <c r="AF19" s="32"/>
      <c r="AG19" s="32">
        <v>75</v>
      </c>
      <c r="AH19" s="32"/>
      <c r="AI19" s="32">
        <v>90</v>
      </c>
      <c r="AJ19" s="13"/>
      <c r="AK19" s="61">
        <f t="shared" si="0"/>
        <v>81.25</v>
      </c>
      <c r="AL19" s="62">
        <f t="shared" si="1"/>
        <v>86.25</v>
      </c>
      <c r="AM19" s="63">
        <f t="shared" si="2"/>
        <v>83</v>
      </c>
      <c r="AN19" s="64">
        <f t="shared" si="3"/>
        <v>83.5</v>
      </c>
      <c r="AO19" s="65">
        <f t="shared" si="4"/>
        <v>83.5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83.5</v>
      </c>
      <c r="BC19" s="81" t="str">
        <f t="shared" si="13"/>
        <v/>
      </c>
      <c r="BE19" s="32">
        <f t="shared" si="14"/>
        <v>83.75</v>
      </c>
      <c r="BF19" s="32">
        <f t="shared" si="15"/>
        <v>80.25</v>
      </c>
      <c r="BG19" s="32">
        <f t="shared" si="16"/>
        <v>80</v>
      </c>
      <c r="BH19" s="32">
        <f t="shared" si="17"/>
        <v>90</v>
      </c>
      <c r="BI19" s="32">
        <f t="shared" si="18"/>
        <v>83.5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>
        <v>70</v>
      </c>
      <c r="F21" s="32"/>
      <c r="G21" s="32">
        <v>71</v>
      </c>
      <c r="H21" s="32"/>
      <c r="I21" s="32">
        <v>70</v>
      </c>
      <c r="J21" s="32"/>
      <c r="K21" s="32">
        <v>70</v>
      </c>
      <c r="L21" s="33"/>
      <c r="M21" s="31">
        <v>70</v>
      </c>
      <c r="N21" s="32"/>
      <c r="O21" s="32">
        <v>70</v>
      </c>
      <c r="P21" s="32"/>
      <c r="Q21" s="32">
        <v>70</v>
      </c>
      <c r="R21" s="32"/>
      <c r="S21" s="32">
        <v>70</v>
      </c>
      <c r="T21" s="33"/>
      <c r="U21" s="31">
        <v>70</v>
      </c>
      <c r="V21" s="32"/>
      <c r="W21" s="32">
        <v>70</v>
      </c>
      <c r="X21" s="32"/>
      <c r="Y21" s="32">
        <v>70</v>
      </c>
      <c r="Z21" s="32"/>
      <c r="AA21" s="32">
        <v>70</v>
      </c>
      <c r="AB21" s="33"/>
      <c r="AC21" s="11">
        <v>72</v>
      </c>
      <c r="AD21" s="32"/>
      <c r="AE21" s="32">
        <v>71</v>
      </c>
      <c r="AF21" s="32"/>
      <c r="AG21" s="32">
        <v>70</v>
      </c>
      <c r="AH21" s="32"/>
      <c r="AI21" s="32">
        <v>70</v>
      </c>
      <c r="AJ21" s="13"/>
      <c r="AK21" s="61">
        <f t="shared" si="0"/>
        <v>70.25</v>
      </c>
      <c r="AL21" s="62">
        <f t="shared" si="1"/>
        <v>70</v>
      </c>
      <c r="AM21" s="63">
        <f t="shared" si="2"/>
        <v>70</v>
      </c>
      <c r="AN21" s="64">
        <f t="shared" si="3"/>
        <v>70.75</v>
      </c>
      <c r="AO21" s="65">
        <f t="shared" si="4"/>
        <v>70.25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70.25</v>
      </c>
      <c r="BC21" s="81" t="str">
        <f t="shared" si="13"/>
        <v/>
      </c>
      <c r="BE21" s="32">
        <f t="shared" si="14"/>
        <v>70.5</v>
      </c>
      <c r="BF21" s="32">
        <f t="shared" si="15"/>
        <v>70.5</v>
      </c>
      <c r="BG21" s="32">
        <f t="shared" si="16"/>
        <v>70</v>
      </c>
      <c r="BH21" s="32">
        <f t="shared" si="17"/>
        <v>70</v>
      </c>
      <c r="BI21" s="32">
        <f t="shared" si="18"/>
        <v>70.25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93</v>
      </c>
      <c r="F22" s="32"/>
      <c r="G22" s="32">
        <v>95</v>
      </c>
      <c r="H22" s="32"/>
      <c r="I22" s="32">
        <v>90</v>
      </c>
      <c r="J22" s="32"/>
      <c r="K22" s="32">
        <v>95</v>
      </c>
      <c r="L22" s="33"/>
      <c r="M22" s="31">
        <v>95</v>
      </c>
      <c r="N22" s="32"/>
      <c r="O22" s="32">
        <v>90</v>
      </c>
      <c r="P22" s="32"/>
      <c r="Q22" s="32">
        <v>92</v>
      </c>
      <c r="R22" s="32"/>
      <c r="S22" s="32">
        <v>90</v>
      </c>
      <c r="T22" s="33"/>
      <c r="U22" s="31">
        <v>93</v>
      </c>
      <c r="V22" s="32"/>
      <c r="W22" s="32">
        <v>90</v>
      </c>
      <c r="X22" s="32"/>
      <c r="Y22" s="32">
        <v>95</v>
      </c>
      <c r="Z22" s="32"/>
      <c r="AA22" s="32">
        <v>92</v>
      </c>
      <c r="AB22" s="33"/>
      <c r="AC22" s="11">
        <v>95</v>
      </c>
      <c r="AD22" s="32"/>
      <c r="AE22" s="32">
        <v>95</v>
      </c>
      <c r="AF22" s="32"/>
      <c r="AG22" s="32">
        <v>90</v>
      </c>
      <c r="AH22" s="32"/>
      <c r="AI22" s="32">
        <v>93</v>
      </c>
      <c r="AJ22" s="13"/>
      <c r="AK22" s="61">
        <f t="shared" si="0"/>
        <v>93.25</v>
      </c>
      <c r="AL22" s="62">
        <f t="shared" si="1"/>
        <v>91.75</v>
      </c>
      <c r="AM22" s="63">
        <f t="shared" si="2"/>
        <v>92.5</v>
      </c>
      <c r="AN22" s="64">
        <f t="shared" si="3"/>
        <v>93.25</v>
      </c>
      <c r="AO22" s="65">
        <f t="shared" si="4"/>
        <v>92.6875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92.6875</v>
      </c>
      <c r="BC22" s="81" t="str">
        <f t="shared" si="13"/>
        <v/>
      </c>
      <c r="BE22" s="32">
        <f t="shared" si="14"/>
        <v>94</v>
      </c>
      <c r="BF22" s="32">
        <f t="shared" si="15"/>
        <v>92.5</v>
      </c>
      <c r="BG22" s="32">
        <f t="shared" si="16"/>
        <v>91.75</v>
      </c>
      <c r="BH22" s="32">
        <f t="shared" si="17"/>
        <v>92.5</v>
      </c>
      <c r="BI22" s="32">
        <f t="shared" si="18"/>
        <v>92.6875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75</v>
      </c>
      <c r="F23" s="32"/>
      <c r="G23" s="32">
        <v>80</v>
      </c>
      <c r="H23" s="32"/>
      <c r="I23" s="32">
        <v>85</v>
      </c>
      <c r="J23" s="32"/>
      <c r="K23" s="32">
        <v>80</v>
      </c>
      <c r="L23" s="33"/>
      <c r="M23" s="31">
        <v>78</v>
      </c>
      <c r="N23" s="32"/>
      <c r="O23" s="32">
        <v>82</v>
      </c>
      <c r="P23" s="32"/>
      <c r="Q23" s="32">
        <v>81</v>
      </c>
      <c r="R23" s="32"/>
      <c r="S23" s="32">
        <v>79</v>
      </c>
      <c r="T23" s="33"/>
      <c r="U23" s="31">
        <v>80</v>
      </c>
      <c r="V23" s="32"/>
      <c r="W23" s="32">
        <v>82</v>
      </c>
      <c r="X23" s="32"/>
      <c r="Y23" s="32">
        <v>80</v>
      </c>
      <c r="Z23" s="32"/>
      <c r="AA23" s="32">
        <v>82</v>
      </c>
      <c r="AB23" s="33"/>
      <c r="AC23" s="11">
        <v>84</v>
      </c>
      <c r="AD23" s="32"/>
      <c r="AE23" s="32">
        <v>80</v>
      </c>
      <c r="AF23" s="32"/>
      <c r="AG23" s="32">
        <v>80</v>
      </c>
      <c r="AH23" s="32"/>
      <c r="AI23" s="32">
        <v>80</v>
      </c>
      <c r="AJ23" s="13"/>
      <c r="AK23" s="61">
        <f t="shared" si="0"/>
        <v>80</v>
      </c>
      <c r="AL23" s="62">
        <f t="shared" si="1"/>
        <v>80</v>
      </c>
      <c r="AM23" s="63">
        <f t="shared" si="2"/>
        <v>81</v>
      </c>
      <c r="AN23" s="64">
        <f t="shared" si="3"/>
        <v>81</v>
      </c>
      <c r="AO23" s="65">
        <f t="shared" si="4"/>
        <v>80.5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80.5</v>
      </c>
      <c r="BC23" s="81" t="str">
        <f t="shared" si="13"/>
        <v/>
      </c>
      <c r="BE23" s="32">
        <f t="shared" si="14"/>
        <v>79.25</v>
      </c>
      <c r="BF23" s="32">
        <f t="shared" si="15"/>
        <v>81</v>
      </c>
      <c r="BG23" s="32">
        <f t="shared" si="16"/>
        <v>81.5</v>
      </c>
      <c r="BH23" s="32">
        <f t="shared" si="17"/>
        <v>80.25</v>
      </c>
      <c r="BI23" s="32">
        <f t="shared" si="18"/>
        <v>80.5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78</v>
      </c>
      <c r="F25" s="32"/>
      <c r="G25" s="32">
        <v>75</v>
      </c>
      <c r="H25" s="32"/>
      <c r="I25" s="32">
        <v>82</v>
      </c>
      <c r="J25" s="32"/>
      <c r="K25" s="32">
        <v>80</v>
      </c>
      <c r="L25" s="33"/>
      <c r="M25" s="31">
        <v>77</v>
      </c>
      <c r="N25" s="32"/>
      <c r="O25" s="32">
        <v>75</v>
      </c>
      <c r="P25" s="32"/>
      <c r="Q25" s="32">
        <v>84</v>
      </c>
      <c r="R25" s="32"/>
      <c r="S25" s="32">
        <v>80</v>
      </c>
      <c r="T25" s="33"/>
      <c r="U25" s="31">
        <v>80</v>
      </c>
      <c r="V25" s="32"/>
      <c r="W25" s="32">
        <v>79</v>
      </c>
      <c r="X25" s="32"/>
      <c r="Y25" s="32">
        <v>81</v>
      </c>
      <c r="Z25" s="32"/>
      <c r="AA25" s="32">
        <v>75</v>
      </c>
      <c r="AB25" s="33"/>
      <c r="AC25" s="11">
        <v>84</v>
      </c>
      <c r="AD25" s="32"/>
      <c r="AE25" s="32">
        <v>80</v>
      </c>
      <c r="AF25" s="32"/>
      <c r="AG25" s="32">
        <v>78</v>
      </c>
      <c r="AH25" s="32"/>
      <c r="AI25" s="32">
        <v>80</v>
      </c>
      <c r="AJ25" s="13"/>
      <c r="AK25" s="61">
        <f t="shared" si="0"/>
        <v>78.75</v>
      </c>
      <c r="AL25" s="62">
        <f t="shared" si="1"/>
        <v>79</v>
      </c>
      <c r="AM25" s="63">
        <f t="shared" si="2"/>
        <v>78.75</v>
      </c>
      <c r="AN25" s="64">
        <f t="shared" si="3"/>
        <v>80.5</v>
      </c>
      <c r="AO25" s="65">
        <f t="shared" si="4"/>
        <v>79.25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79.25</v>
      </c>
      <c r="BC25" s="81" t="str">
        <f t="shared" si="13"/>
        <v/>
      </c>
      <c r="BE25" s="32">
        <f t="shared" si="14"/>
        <v>79.75</v>
      </c>
      <c r="BF25" s="32">
        <f t="shared" si="15"/>
        <v>77.25</v>
      </c>
      <c r="BG25" s="32">
        <f t="shared" si="16"/>
        <v>81.25</v>
      </c>
      <c r="BH25" s="32">
        <f t="shared" si="17"/>
        <v>78.75</v>
      </c>
      <c r="BI25" s="32">
        <f t="shared" si="18"/>
        <v>79.25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100</v>
      </c>
      <c r="F26" s="32"/>
      <c r="G26" s="32">
        <v>95</v>
      </c>
      <c r="H26" s="32"/>
      <c r="I26" s="32">
        <v>100</v>
      </c>
      <c r="J26" s="32"/>
      <c r="K26" s="32">
        <v>100</v>
      </c>
      <c r="L26" s="33"/>
      <c r="M26" s="31">
        <v>98</v>
      </c>
      <c r="N26" s="32"/>
      <c r="O26" s="32">
        <v>100</v>
      </c>
      <c r="P26" s="32"/>
      <c r="Q26" s="32">
        <v>100</v>
      </c>
      <c r="R26" s="32"/>
      <c r="S26" s="32">
        <v>100</v>
      </c>
      <c r="T26" s="33"/>
      <c r="U26" s="31">
        <v>100</v>
      </c>
      <c r="V26" s="32"/>
      <c r="W26" s="32">
        <v>100</v>
      </c>
      <c r="X26" s="32"/>
      <c r="Y26" s="32">
        <v>98</v>
      </c>
      <c r="Z26" s="32"/>
      <c r="AA26" s="32">
        <v>100</v>
      </c>
      <c r="AB26" s="33"/>
      <c r="AC26" s="11">
        <v>98</v>
      </c>
      <c r="AD26" s="32"/>
      <c r="AE26" s="32">
        <v>95</v>
      </c>
      <c r="AF26" s="32"/>
      <c r="AG26" s="32">
        <v>100</v>
      </c>
      <c r="AH26" s="32"/>
      <c r="AI26" s="32">
        <v>100</v>
      </c>
      <c r="AJ26" s="13"/>
      <c r="AK26" s="61">
        <f t="shared" si="0"/>
        <v>98.75</v>
      </c>
      <c r="AL26" s="62">
        <f t="shared" si="1"/>
        <v>99.5</v>
      </c>
      <c r="AM26" s="63">
        <f t="shared" si="2"/>
        <v>99.5</v>
      </c>
      <c r="AN26" s="64">
        <f t="shared" si="3"/>
        <v>98.25</v>
      </c>
      <c r="AO26" s="65">
        <f t="shared" si="4"/>
        <v>99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99</v>
      </c>
      <c r="BC26" s="81" t="str">
        <f t="shared" si="13"/>
        <v/>
      </c>
      <c r="BE26" s="32">
        <f t="shared" si="14"/>
        <v>99</v>
      </c>
      <c r="BF26" s="32">
        <f t="shared" si="15"/>
        <v>97.5</v>
      </c>
      <c r="BG26" s="32">
        <f t="shared" si="16"/>
        <v>99.5</v>
      </c>
      <c r="BH26" s="32">
        <f t="shared" si="17"/>
        <v>100</v>
      </c>
      <c r="BI26" s="32">
        <f t="shared" si="18"/>
        <v>99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95</v>
      </c>
      <c r="F27" s="32"/>
      <c r="G27" s="32">
        <v>90</v>
      </c>
      <c r="H27" s="32"/>
      <c r="I27" s="32">
        <v>98</v>
      </c>
      <c r="J27" s="32"/>
      <c r="K27" s="32">
        <v>98</v>
      </c>
      <c r="L27" s="33"/>
      <c r="M27" s="31">
        <v>93</v>
      </c>
      <c r="N27" s="32"/>
      <c r="O27" s="32">
        <v>100</v>
      </c>
      <c r="P27" s="32"/>
      <c r="Q27" s="32">
        <v>100</v>
      </c>
      <c r="R27" s="32"/>
      <c r="S27" s="32">
        <v>95</v>
      </c>
      <c r="T27" s="33"/>
      <c r="U27" s="31">
        <v>100</v>
      </c>
      <c r="V27" s="32"/>
      <c r="W27" s="32">
        <v>100</v>
      </c>
      <c r="X27" s="32"/>
      <c r="Y27" s="32">
        <v>95</v>
      </c>
      <c r="Z27" s="32"/>
      <c r="AA27" s="32">
        <v>92</v>
      </c>
      <c r="AB27" s="33"/>
      <c r="AC27" s="11">
        <v>98</v>
      </c>
      <c r="AD27" s="32"/>
      <c r="AE27" s="32">
        <v>98</v>
      </c>
      <c r="AF27" s="32"/>
      <c r="AG27" s="32">
        <v>100</v>
      </c>
      <c r="AH27" s="32"/>
      <c r="AI27" s="32">
        <v>100</v>
      </c>
      <c r="AJ27" s="13"/>
      <c r="AK27" s="61">
        <f t="shared" si="0"/>
        <v>95.25</v>
      </c>
      <c r="AL27" s="62">
        <f t="shared" si="1"/>
        <v>97</v>
      </c>
      <c r="AM27" s="63">
        <f t="shared" si="2"/>
        <v>96.75</v>
      </c>
      <c r="AN27" s="64">
        <f t="shared" si="3"/>
        <v>99</v>
      </c>
      <c r="AO27" s="65">
        <f t="shared" si="4"/>
        <v>97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97</v>
      </c>
      <c r="BC27" s="81" t="str">
        <f t="shared" si="13"/>
        <v/>
      </c>
      <c r="BE27" s="32">
        <f t="shared" si="14"/>
        <v>96.5</v>
      </c>
      <c r="BF27" s="32">
        <f t="shared" si="15"/>
        <v>97</v>
      </c>
      <c r="BG27" s="32">
        <f t="shared" si="16"/>
        <v>98.25</v>
      </c>
      <c r="BH27" s="32">
        <f t="shared" si="17"/>
        <v>96.25</v>
      </c>
      <c r="BI27" s="32">
        <f t="shared" si="18"/>
        <v>97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88</v>
      </c>
      <c r="F28" s="32"/>
      <c r="G28" s="32">
        <v>95</v>
      </c>
      <c r="H28" s="32"/>
      <c r="I28" s="32">
        <v>90</v>
      </c>
      <c r="J28" s="32"/>
      <c r="K28" s="32">
        <v>95</v>
      </c>
      <c r="L28" s="33"/>
      <c r="M28" s="31">
        <v>90</v>
      </c>
      <c r="N28" s="32"/>
      <c r="O28" s="32">
        <v>85</v>
      </c>
      <c r="P28" s="32"/>
      <c r="Q28" s="32">
        <v>88</v>
      </c>
      <c r="R28" s="32"/>
      <c r="S28" s="32">
        <v>92</v>
      </c>
      <c r="T28" s="33"/>
      <c r="U28" s="31">
        <v>85</v>
      </c>
      <c r="V28" s="32"/>
      <c r="W28" s="32">
        <v>90</v>
      </c>
      <c r="X28" s="32"/>
      <c r="Y28" s="32">
        <v>97</v>
      </c>
      <c r="Z28" s="32"/>
      <c r="AA28" s="32">
        <v>90</v>
      </c>
      <c r="AB28" s="33"/>
      <c r="AC28" s="11">
        <v>90</v>
      </c>
      <c r="AD28" s="32"/>
      <c r="AE28" s="32">
        <v>80</v>
      </c>
      <c r="AF28" s="32"/>
      <c r="AG28" s="32">
        <v>90</v>
      </c>
      <c r="AH28" s="32"/>
      <c r="AI28" s="32">
        <v>95</v>
      </c>
      <c r="AJ28" s="13"/>
      <c r="AK28" s="61">
        <f t="shared" si="0"/>
        <v>92</v>
      </c>
      <c r="AL28" s="62">
        <f t="shared" si="1"/>
        <v>88.75</v>
      </c>
      <c r="AM28" s="63">
        <f t="shared" si="2"/>
        <v>90.5</v>
      </c>
      <c r="AN28" s="64">
        <f t="shared" si="3"/>
        <v>88.75</v>
      </c>
      <c r="AO28" s="65">
        <f t="shared" si="4"/>
        <v>90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90</v>
      </c>
      <c r="BC28" s="81" t="str">
        <f t="shared" si="13"/>
        <v/>
      </c>
      <c r="BE28" s="32">
        <f t="shared" si="14"/>
        <v>88.25</v>
      </c>
      <c r="BF28" s="32">
        <f t="shared" si="15"/>
        <v>87.5</v>
      </c>
      <c r="BG28" s="32">
        <f t="shared" si="16"/>
        <v>91.25</v>
      </c>
      <c r="BH28" s="32">
        <f t="shared" si="17"/>
        <v>93</v>
      </c>
      <c r="BI28" s="32">
        <f t="shared" si="18"/>
        <v>90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90</v>
      </c>
      <c r="F29" s="32"/>
      <c r="G29" s="32">
        <v>85</v>
      </c>
      <c r="H29" s="32"/>
      <c r="I29" s="32">
        <v>95</v>
      </c>
      <c r="J29" s="32"/>
      <c r="K29" s="32">
        <v>92</v>
      </c>
      <c r="L29" s="33"/>
      <c r="M29" s="31">
        <v>90</v>
      </c>
      <c r="N29" s="32"/>
      <c r="O29" s="32">
        <v>90</v>
      </c>
      <c r="P29" s="32"/>
      <c r="Q29" s="32">
        <v>93</v>
      </c>
      <c r="R29" s="32"/>
      <c r="S29" s="32">
        <v>95</v>
      </c>
      <c r="T29" s="33"/>
      <c r="U29" s="31">
        <v>100</v>
      </c>
      <c r="V29" s="32"/>
      <c r="W29" s="32">
        <v>90</v>
      </c>
      <c r="X29" s="32"/>
      <c r="Y29" s="32">
        <v>95</v>
      </c>
      <c r="Z29" s="32"/>
      <c r="AA29" s="32">
        <v>91</v>
      </c>
      <c r="AB29" s="33"/>
      <c r="AC29" s="11">
        <v>95</v>
      </c>
      <c r="AD29" s="32"/>
      <c r="AE29" s="32">
        <v>98</v>
      </c>
      <c r="AF29" s="32"/>
      <c r="AG29" s="32">
        <v>90</v>
      </c>
      <c r="AH29" s="32"/>
      <c r="AI29" s="32">
        <v>90</v>
      </c>
      <c r="AJ29" s="13"/>
      <c r="AK29" s="61">
        <f t="shared" si="0"/>
        <v>90.5</v>
      </c>
      <c r="AL29" s="62">
        <f t="shared" si="1"/>
        <v>92</v>
      </c>
      <c r="AM29" s="63">
        <f t="shared" si="2"/>
        <v>94</v>
      </c>
      <c r="AN29" s="64">
        <f t="shared" si="3"/>
        <v>93.25</v>
      </c>
      <c r="AO29" s="65">
        <f t="shared" si="4"/>
        <v>92.4375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92.4375</v>
      </c>
      <c r="BC29" s="81" t="str">
        <f t="shared" si="13"/>
        <v/>
      </c>
      <c r="BE29" s="32">
        <f t="shared" si="14"/>
        <v>93.75</v>
      </c>
      <c r="BF29" s="32">
        <f t="shared" si="15"/>
        <v>90.75</v>
      </c>
      <c r="BG29" s="32">
        <f t="shared" si="16"/>
        <v>93.25</v>
      </c>
      <c r="BH29" s="32">
        <f t="shared" si="17"/>
        <v>92</v>
      </c>
      <c r="BI29" s="32">
        <f t="shared" si="18"/>
        <v>92.4375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85</v>
      </c>
      <c r="F30" s="32"/>
      <c r="G30" s="32">
        <v>90</v>
      </c>
      <c r="H30" s="32"/>
      <c r="I30" s="32">
        <v>92</v>
      </c>
      <c r="J30" s="32"/>
      <c r="K30" s="32">
        <v>90</v>
      </c>
      <c r="L30" s="33"/>
      <c r="M30" s="31">
        <v>80</v>
      </c>
      <c r="N30" s="32"/>
      <c r="O30" s="32">
        <v>85</v>
      </c>
      <c r="P30" s="32"/>
      <c r="Q30" s="32">
        <v>90</v>
      </c>
      <c r="R30" s="32"/>
      <c r="S30" s="32">
        <v>85</v>
      </c>
      <c r="T30" s="33"/>
      <c r="U30" s="31">
        <v>95</v>
      </c>
      <c r="V30" s="32"/>
      <c r="W30" s="32">
        <v>80</v>
      </c>
      <c r="X30" s="32"/>
      <c r="Y30" s="32">
        <v>91</v>
      </c>
      <c r="Z30" s="32"/>
      <c r="AA30" s="32">
        <v>91</v>
      </c>
      <c r="AB30" s="33"/>
      <c r="AC30" s="11">
        <v>100</v>
      </c>
      <c r="AD30" s="32"/>
      <c r="AE30" s="32">
        <v>90</v>
      </c>
      <c r="AF30" s="32"/>
      <c r="AG30" s="32">
        <v>92</v>
      </c>
      <c r="AH30" s="32"/>
      <c r="AI30" s="32">
        <v>88</v>
      </c>
      <c r="AJ30" s="13"/>
      <c r="AK30" s="61">
        <f t="shared" si="0"/>
        <v>89.25</v>
      </c>
      <c r="AL30" s="62">
        <f t="shared" si="1"/>
        <v>85</v>
      </c>
      <c r="AM30" s="63">
        <f t="shared" si="2"/>
        <v>89.25</v>
      </c>
      <c r="AN30" s="64">
        <f t="shared" si="3"/>
        <v>92.5</v>
      </c>
      <c r="AO30" s="65">
        <f t="shared" si="4"/>
        <v>89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89</v>
      </c>
      <c r="BC30" s="81" t="str">
        <f t="shared" si="13"/>
        <v/>
      </c>
      <c r="BE30" s="32">
        <f t="shared" si="14"/>
        <v>90</v>
      </c>
      <c r="BF30" s="32">
        <f t="shared" si="15"/>
        <v>86.25</v>
      </c>
      <c r="BG30" s="32">
        <f t="shared" si="16"/>
        <v>91.25</v>
      </c>
      <c r="BH30" s="32">
        <f t="shared" si="17"/>
        <v>88.5</v>
      </c>
      <c r="BI30" s="32">
        <f t="shared" si="18"/>
        <v>89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1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/>
      <c r="F33" s="32"/>
      <c r="G33" s="32"/>
      <c r="H33" s="32"/>
      <c r="I33" s="32"/>
      <c r="J33" s="32"/>
      <c r="K33" s="32"/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75</v>
      </c>
      <c r="F34" s="32"/>
      <c r="G34" s="32">
        <v>80</v>
      </c>
      <c r="H34" s="32"/>
      <c r="I34" s="32">
        <v>70</v>
      </c>
      <c r="J34" s="32"/>
      <c r="K34" s="32">
        <v>75</v>
      </c>
      <c r="L34" s="33"/>
      <c r="M34" s="31">
        <v>78</v>
      </c>
      <c r="N34" s="32"/>
      <c r="O34" s="32">
        <v>82</v>
      </c>
      <c r="P34" s="32"/>
      <c r="Q34" s="32">
        <v>72</v>
      </c>
      <c r="R34" s="32"/>
      <c r="S34" s="32">
        <v>76</v>
      </c>
      <c r="T34" s="33"/>
      <c r="U34" s="31">
        <v>78</v>
      </c>
      <c r="V34" s="32"/>
      <c r="W34" s="32">
        <v>75</v>
      </c>
      <c r="X34" s="32"/>
      <c r="Y34" s="32">
        <v>75</v>
      </c>
      <c r="Z34" s="32"/>
      <c r="AA34" s="32">
        <v>78</v>
      </c>
      <c r="AB34" s="33"/>
      <c r="AC34" s="11">
        <v>75</v>
      </c>
      <c r="AD34" s="32"/>
      <c r="AE34" s="32">
        <v>80</v>
      </c>
      <c r="AF34" s="32"/>
      <c r="AG34" s="32">
        <v>78</v>
      </c>
      <c r="AH34" s="32"/>
      <c r="AI34" s="32">
        <v>75</v>
      </c>
      <c r="AJ34" s="13"/>
      <c r="AK34" s="61">
        <f t="shared" si="0"/>
        <v>75</v>
      </c>
      <c r="AL34" s="62">
        <f t="shared" si="1"/>
        <v>77</v>
      </c>
      <c r="AM34" s="63">
        <f t="shared" si="2"/>
        <v>76.5</v>
      </c>
      <c r="AN34" s="64">
        <f t="shared" si="3"/>
        <v>77</v>
      </c>
      <c r="AO34" s="65">
        <f t="shared" si="4"/>
        <v>76.375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76.375</v>
      </c>
      <c r="BC34" s="81" t="str">
        <f t="shared" si="13"/>
        <v/>
      </c>
      <c r="BE34" s="32">
        <f t="shared" si="14"/>
        <v>76.5</v>
      </c>
      <c r="BF34" s="32">
        <f t="shared" si="15"/>
        <v>79.25</v>
      </c>
      <c r="BG34" s="32">
        <f t="shared" si="16"/>
        <v>73.75</v>
      </c>
      <c r="BH34" s="32">
        <f t="shared" si="17"/>
        <v>76</v>
      </c>
      <c r="BI34" s="32">
        <f t="shared" si="18"/>
        <v>76.375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/>
      <c r="F35" s="32"/>
      <c r="G35" s="32"/>
      <c r="H35" s="32"/>
      <c r="I35" s="32"/>
      <c r="J35" s="32"/>
      <c r="K35" s="32"/>
      <c r="L35" s="33"/>
      <c r="M35" s="31"/>
      <c r="N35" s="32"/>
      <c r="O35" s="32"/>
      <c r="P35" s="32"/>
      <c r="Q35" s="32"/>
      <c r="R35" s="32"/>
      <c r="S35" s="32"/>
      <c r="T35" s="33"/>
      <c r="U35" s="31"/>
      <c r="V35" s="32"/>
      <c r="W35" s="32"/>
      <c r="X35" s="32"/>
      <c r="Y35" s="32"/>
      <c r="Z35" s="32"/>
      <c r="AA35" s="32"/>
      <c r="AB35" s="33"/>
      <c r="AC35" s="11"/>
      <c r="AD35" s="32"/>
      <c r="AE35" s="32"/>
      <c r="AF35" s="32"/>
      <c r="AG35" s="32"/>
      <c r="AH35" s="32"/>
      <c r="AI35" s="32"/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98</v>
      </c>
      <c r="F36" s="32"/>
      <c r="G36" s="32">
        <v>100</v>
      </c>
      <c r="H36" s="32"/>
      <c r="I36" s="32">
        <v>100</v>
      </c>
      <c r="J36" s="32"/>
      <c r="K36" s="32">
        <v>95</v>
      </c>
      <c r="L36" s="33"/>
      <c r="M36" s="31">
        <v>95</v>
      </c>
      <c r="N36" s="32"/>
      <c r="O36" s="32">
        <v>95</v>
      </c>
      <c r="P36" s="32"/>
      <c r="Q36" s="32">
        <v>98</v>
      </c>
      <c r="R36" s="32"/>
      <c r="S36" s="32">
        <v>95</v>
      </c>
      <c r="T36" s="33"/>
      <c r="U36" s="31">
        <v>100</v>
      </c>
      <c r="V36" s="32"/>
      <c r="W36" s="32">
        <v>90</v>
      </c>
      <c r="X36" s="32"/>
      <c r="Y36" s="32">
        <v>98</v>
      </c>
      <c r="Z36" s="32"/>
      <c r="AA36" s="32">
        <v>98</v>
      </c>
      <c r="AB36" s="33"/>
      <c r="AC36" s="11">
        <v>95</v>
      </c>
      <c r="AD36" s="32"/>
      <c r="AE36" s="32">
        <v>98</v>
      </c>
      <c r="AF36" s="32"/>
      <c r="AG36" s="32">
        <v>98</v>
      </c>
      <c r="AH36" s="32"/>
      <c r="AI36" s="32">
        <v>100</v>
      </c>
      <c r="AJ36" s="13"/>
      <c r="AK36" s="61">
        <f t="shared" si="0"/>
        <v>98.25</v>
      </c>
      <c r="AL36" s="62">
        <f t="shared" si="1"/>
        <v>95.75</v>
      </c>
      <c r="AM36" s="63">
        <f t="shared" si="2"/>
        <v>96.5</v>
      </c>
      <c r="AN36" s="64">
        <f t="shared" si="3"/>
        <v>97.75</v>
      </c>
      <c r="AO36" s="65">
        <f t="shared" si="4"/>
        <v>97.0625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97.0625</v>
      </c>
      <c r="BC36" s="81" t="str">
        <f t="shared" si="13"/>
        <v/>
      </c>
      <c r="BE36" s="32">
        <f t="shared" si="14"/>
        <v>97</v>
      </c>
      <c r="BF36" s="32">
        <f t="shared" si="15"/>
        <v>95.75</v>
      </c>
      <c r="BG36" s="32">
        <f t="shared" si="16"/>
        <v>98.5</v>
      </c>
      <c r="BH36" s="32">
        <f t="shared" si="17"/>
        <v>97</v>
      </c>
      <c r="BI36" s="32">
        <f t="shared" si="18"/>
        <v>97.0625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80</v>
      </c>
      <c r="F37" s="32"/>
      <c r="G37" s="32">
        <v>100</v>
      </c>
      <c r="H37" s="32"/>
      <c r="I37" s="32">
        <v>93</v>
      </c>
      <c r="J37" s="32"/>
      <c r="K37" s="32">
        <v>80</v>
      </c>
      <c r="L37" s="33"/>
      <c r="M37" s="31">
        <v>98</v>
      </c>
      <c r="N37" s="32"/>
      <c r="O37" s="32">
        <v>95</v>
      </c>
      <c r="P37" s="32"/>
      <c r="Q37" s="32">
        <v>90</v>
      </c>
      <c r="R37" s="32"/>
      <c r="S37" s="32">
        <v>85</v>
      </c>
      <c r="T37" s="33"/>
      <c r="U37" s="31">
        <v>90</v>
      </c>
      <c r="V37" s="32"/>
      <c r="W37" s="32">
        <v>98</v>
      </c>
      <c r="X37" s="32"/>
      <c r="Y37" s="32">
        <v>95</v>
      </c>
      <c r="Z37" s="32"/>
      <c r="AA37" s="32">
        <v>80</v>
      </c>
      <c r="AB37" s="33"/>
      <c r="AC37" s="11">
        <v>85</v>
      </c>
      <c r="AD37" s="32"/>
      <c r="AE37" s="32">
        <v>90</v>
      </c>
      <c r="AF37" s="32"/>
      <c r="AG37" s="32">
        <v>90</v>
      </c>
      <c r="AH37" s="32"/>
      <c r="AI37" s="32">
        <v>82</v>
      </c>
      <c r="AJ37" s="13"/>
      <c r="AK37" s="61">
        <f t="shared" si="0"/>
        <v>88.25</v>
      </c>
      <c r="AL37" s="62">
        <f t="shared" si="1"/>
        <v>92</v>
      </c>
      <c r="AM37" s="63">
        <f t="shared" si="2"/>
        <v>90.75</v>
      </c>
      <c r="AN37" s="64">
        <f t="shared" si="3"/>
        <v>86.75</v>
      </c>
      <c r="AO37" s="65">
        <f t="shared" si="4"/>
        <v>89.4375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89.4375</v>
      </c>
      <c r="BC37" s="81" t="str">
        <f t="shared" si="13"/>
        <v/>
      </c>
      <c r="BE37" s="32">
        <f t="shared" si="14"/>
        <v>88.25</v>
      </c>
      <c r="BF37" s="32">
        <f t="shared" si="15"/>
        <v>95.75</v>
      </c>
      <c r="BG37" s="32">
        <f t="shared" si="16"/>
        <v>92</v>
      </c>
      <c r="BH37" s="32">
        <f t="shared" si="17"/>
        <v>81.75</v>
      </c>
      <c r="BI37" s="32">
        <f t="shared" si="18"/>
        <v>89.4375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98</v>
      </c>
      <c r="F38" s="32"/>
      <c r="G38" s="32">
        <v>100</v>
      </c>
      <c r="H38" s="32"/>
      <c r="I38" s="32">
        <v>90</v>
      </c>
      <c r="J38" s="32"/>
      <c r="K38" s="32">
        <v>95</v>
      </c>
      <c r="L38" s="33"/>
      <c r="M38" s="31">
        <v>95</v>
      </c>
      <c r="N38" s="32"/>
      <c r="O38" s="32">
        <v>92</v>
      </c>
      <c r="P38" s="32"/>
      <c r="Q38" s="32">
        <v>90</v>
      </c>
      <c r="R38" s="32"/>
      <c r="S38" s="32">
        <v>95</v>
      </c>
      <c r="T38" s="33"/>
      <c r="U38" s="31">
        <v>95</v>
      </c>
      <c r="V38" s="32"/>
      <c r="W38" s="32">
        <v>100</v>
      </c>
      <c r="X38" s="32"/>
      <c r="Y38" s="32">
        <v>90</v>
      </c>
      <c r="Z38" s="32"/>
      <c r="AA38" s="32">
        <v>95</v>
      </c>
      <c r="AB38" s="33"/>
      <c r="AC38" s="11">
        <v>90</v>
      </c>
      <c r="AD38" s="32"/>
      <c r="AE38" s="32">
        <v>95</v>
      </c>
      <c r="AF38" s="32"/>
      <c r="AG38" s="32">
        <v>98</v>
      </c>
      <c r="AH38" s="32"/>
      <c r="AI38" s="32">
        <v>95</v>
      </c>
      <c r="AJ38" s="13"/>
      <c r="AK38" s="61">
        <f t="shared" si="0"/>
        <v>95.75</v>
      </c>
      <c r="AL38" s="62">
        <f t="shared" si="1"/>
        <v>93</v>
      </c>
      <c r="AM38" s="63">
        <f t="shared" si="2"/>
        <v>95</v>
      </c>
      <c r="AN38" s="64">
        <f t="shared" si="3"/>
        <v>94.5</v>
      </c>
      <c r="AO38" s="65">
        <f t="shared" si="4"/>
        <v>94.5625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94.5625</v>
      </c>
      <c r="BC38" s="81" t="str">
        <f t="shared" si="13"/>
        <v/>
      </c>
      <c r="BE38" s="32">
        <f t="shared" si="14"/>
        <v>94.5</v>
      </c>
      <c r="BF38" s="32">
        <f t="shared" si="15"/>
        <v>96.75</v>
      </c>
      <c r="BG38" s="32">
        <f t="shared" si="16"/>
        <v>92</v>
      </c>
      <c r="BH38" s="32">
        <f t="shared" si="17"/>
        <v>95</v>
      </c>
      <c r="BI38" s="32">
        <f t="shared" si="18"/>
        <v>94.5625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>
        <v>85</v>
      </c>
      <c r="F39" s="32"/>
      <c r="G39" s="32"/>
      <c r="H39" s="32"/>
      <c r="I39" s="32"/>
      <c r="J39" s="32"/>
      <c r="K39" s="32"/>
      <c r="L39" s="33"/>
      <c r="M39" s="31">
        <v>95</v>
      </c>
      <c r="N39" s="32"/>
      <c r="O39" s="32"/>
      <c r="P39" s="32"/>
      <c r="Q39" s="32"/>
      <c r="R39" s="32"/>
      <c r="S39" s="32"/>
      <c r="T39" s="33"/>
      <c r="U39" s="31">
        <v>87</v>
      </c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21.25</v>
      </c>
      <c r="AL39" s="62">
        <f t="shared" si="1"/>
        <v>23.75</v>
      </c>
      <c r="AM39" s="63">
        <f t="shared" si="2"/>
        <v>21.75</v>
      </c>
      <c r="AN39" s="64">
        <f t="shared" si="3"/>
        <v>0</v>
      </c>
      <c r="AO39" s="65">
        <f t="shared" si="4"/>
        <v>16.6875</v>
      </c>
      <c r="AP39" s="54"/>
      <c r="AR39" s="71">
        <f t="shared" si="5"/>
        <v>8.34375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16.6875</v>
      </c>
      <c r="BE39" s="32">
        <f t="shared" si="14"/>
        <v>66.75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16.6875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80</v>
      </c>
      <c r="F40" s="32"/>
      <c r="G40" s="32">
        <v>75</v>
      </c>
      <c r="H40" s="32"/>
      <c r="I40" s="32">
        <v>82</v>
      </c>
      <c r="J40" s="32"/>
      <c r="K40" s="32">
        <v>78</v>
      </c>
      <c r="L40" s="33"/>
      <c r="M40" s="31">
        <v>85</v>
      </c>
      <c r="N40" s="32"/>
      <c r="O40" s="32">
        <v>78</v>
      </c>
      <c r="P40" s="32"/>
      <c r="Q40" s="32">
        <v>80</v>
      </c>
      <c r="R40" s="32"/>
      <c r="S40" s="32">
        <v>87</v>
      </c>
      <c r="T40" s="33"/>
      <c r="U40" s="31">
        <v>80</v>
      </c>
      <c r="V40" s="32"/>
      <c r="W40" s="32">
        <v>80</v>
      </c>
      <c r="X40" s="32"/>
      <c r="Y40" s="32">
        <v>75</v>
      </c>
      <c r="Z40" s="32"/>
      <c r="AA40" s="32">
        <v>78</v>
      </c>
      <c r="AB40" s="33"/>
      <c r="AC40" s="11">
        <v>80</v>
      </c>
      <c r="AD40" s="32"/>
      <c r="AE40" s="32">
        <v>78</v>
      </c>
      <c r="AF40" s="32"/>
      <c r="AG40" s="32">
        <v>85</v>
      </c>
      <c r="AH40" s="32"/>
      <c r="AI40" s="32">
        <v>80</v>
      </c>
      <c r="AJ40" s="13"/>
      <c r="AK40" s="61">
        <f t="shared" si="0"/>
        <v>78.75</v>
      </c>
      <c r="AL40" s="62">
        <f t="shared" si="1"/>
        <v>82.5</v>
      </c>
      <c r="AM40" s="63">
        <f t="shared" si="2"/>
        <v>78.25</v>
      </c>
      <c r="AN40" s="64">
        <f t="shared" si="3"/>
        <v>80.75</v>
      </c>
      <c r="AO40" s="65">
        <f t="shared" si="4"/>
        <v>80.0625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80.0625</v>
      </c>
      <c r="BC40" s="81" t="str">
        <f t="shared" si="13"/>
        <v/>
      </c>
      <c r="BE40" s="32">
        <f t="shared" si="14"/>
        <v>81.25</v>
      </c>
      <c r="BF40" s="32">
        <f t="shared" si="15"/>
        <v>77.75</v>
      </c>
      <c r="BG40" s="32">
        <f t="shared" si="16"/>
        <v>80.5</v>
      </c>
      <c r="BH40" s="32">
        <f t="shared" si="17"/>
        <v>80.75</v>
      </c>
      <c r="BI40" s="32">
        <f t="shared" si="18"/>
        <v>80.0625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85</v>
      </c>
      <c r="F41" s="32"/>
      <c r="G41" s="32">
        <v>78</v>
      </c>
      <c r="H41" s="32"/>
      <c r="I41" s="32">
        <v>90</v>
      </c>
      <c r="J41" s="32"/>
      <c r="K41" s="32">
        <v>90</v>
      </c>
      <c r="L41" s="33"/>
      <c r="M41" s="31">
        <v>85</v>
      </c>
      <c r="N41" s="32"/>
      <c r="O41" s="32">
        <v>75</v>
      </c>
      <c r="P41" s="32"/>
      <c r="Q41" s="32">
        <v>92</v>
      </c>
      <c r="R41" s="32"/>
      <c r="S41" s="32">
        <v>90</v>
      </c>
      <c r="T41" s="33"/>
      <c r="U41" s="31">
        <v>80</v>
      </c>
      <c r="V41" s="32"/>
      <c r="W41" s="32">
        <v>83</v>
      </c>
      <c r="X41" s="32"/>
      <c r="Y41" s="32">
        <v>90</v>
      </c>
      <c r="Z41" s="32"/>
      <c r="AA41" s="32">
        <v>90</v>
      </c>
      <c r="AB41" s="33"/>
      <c r="AC41" s="11">
        <v>91</v>
      </c>
      <c r="AD41" s="32"/>
      <c r="AE41" s="32">
        <v>85</v>
      </c>
      <c r="AF41" s="32"/>
      <c r="AG41" s="32">
        <v>90</v>
      </c>
      <c r="AH41" s="32"/>
      <c r="AI41" s="32">
        <v>92</v>
      </c>
      <c r="AJ41" s="13"/>
      <c r="AK41" s="61">
        <f t="shared" si="0"/>
        <v>85.75</v>
      </c>
      <c r="AL41" s="62">
        <f t="shared" si="1"/>
        <v>85.5</v>
      </c>
      <c r="AM41" s="63">
        <f t="shared" si="2"/>
        <v>85.75</v>
      </c>
      <c r="AN41" s="64">
        <f t="shared" si="3"/>
        <v>89.5</v>
      </c>
      <c r="AO41" s="65">
        <f t="shared" si="4"/>
        <v>86.625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86.625</v>
      </c>
      <c r="BC41" s="81" t="str">
        <f t="shared" si="13"/>
        <v/>
      </c>
      <c r="BE41" s="32">
        <f t="shared" si="14"/>
        <v>85.25</v>
      </c>
      <c r="BF41" s="32">
        <f t="shared" si="15"/>
        <v>80.25</v>
      </c>
      <c r="BG41" s="32">
        <f t="shared" si="16"/>
        <v>90.5</v>
      </c>
      <c r="BH41" s="32">
        <f t="shared" si="17"/>
        <v>90.5</v>
      </c>
      <c r="BI41" s="32">
        <f t="shared" si="18"/>
        <v>86.625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85</v>
      </c>
      <c r="F42" s="32"/>
      <c r="G42" s="32">
        <v>75</v>
      </c>
      <c r="H42" s="32"/>
      <c r="I42" s="32">
        <v>78</v>
      </c>
      <c r="J42" s="32"/>
      <c r="K42" s="32">
        <v>80</v>
      </c>
      <c r="L42" s="33"/>
      <c r="M42" s="31">
        <v>88</v>
      </c>
      <c r="N42" s="32"/>
      <c r="O42" s="32">
        <v>80</v>
      </c>
      <c r="P42" s="32"/>
      <c r="Q42" s="32">
        <v>85</v>
      </c>
      <c r="R42" s="32"/>
      <c r="S42" s="32">
        <v>75</v>
      </c>
      <c r="T42" s="33"/>
      <c r="U42" s="31">
        <v>90</v>
      </c>
      <c r="V42" s="32"/>
      <c r="W42" s="32">
        <v>79</v>
      </c>
      <c r="X42" s="32"/>
      <c r="Y42" s="32">
        <v>82</v>
      </c>
      <c r="Z42" s="32"/>
      <c r="AA42" s="32">
        <v>75</v>
      </c>
      <c r="AB42" s="33"/>
      <c r="AC42" s="11">
        <v>85</v>
      </c>
      <c r="AD42" s="32"/>
      <c r="AE42" s="32">
        <v>83</v>
      </c>
      <c r="AF42" s="32"/>
      <c r="AG42" s="32">
        <v>80</v>
      </c>
      <c r="AH42" s="32"/>
      <c r="AI42" s="32">
        <v>70</v>
      </c>
      <c r="AJ42" s="13"/>
      <c r="AK42" s="61">
        <f t="shared" si="0"/>
        <v>79.5</v>
      </c>
      <c r="AL42" s="62">
        <f t="shared" si="1"/>
        <v>82</v>
      </c>
      <c r="AM42" s="63">
        <f t="shared" si="2"/>
        <v>81.5</v>
      </c>
      <c r="AN42" s="64">
        <f t="shared" si="3"/>
        <v>79.5</v>
      </c>
      <c r="AO42" s="65">
        <f t="shared" si="4"/>
        <v>80.625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80.625</v>
      </c>
      <c r="BC42" s="81" t="str">
        <f t="shared" si="13"/>
        <v/>
      </c>
      <c r="BE42" s="32">
        <f t="shared" si="14"/>
        <v>87</v>
      </c>
      <c r="BF42" s="32">
        <f t="shared" si="15"/>
        <v>79.25</v>
      </c>
      <c r="BG42" s="32">
        <f t="shared" si="16"/>
        <v>81.25</v>
      </c>
      <c r="BH42" s="32">
        <f t="shared" si="17"/>
        <v>75</v>
      </c>
      <c r="BI42" s="32">
        <f t="shared" si="18"/>
        <v>80.625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80</v>
      </c>
      <c r="F43" s="32"/>
      <c r="G43" s="32">
        <v>82</v>
      </c>
      <c r="H43" s="32"/>
      <c r="I43" s="32">
        <v>85</v>
      </c>
      <c r="J43" s="32"/>
      <c r="K43" s="32">
        <v>84</v>
      </c>
      <c r="L43" s="33"/>
      <c r="M43" s="31">
        <v>85</v>
      </c>
      <c r="N43" s="32"/>
      <c r="O43" s="32">
        <v>80</v>
      </c>
      <c r="P43" s="32"/>
      <c r="Q43" s="32">
        <v>82</v>
      </c>
      <c r="R43" s="32"/>
      <c r="S43" s="32">
        <v>85</v>
      </c>
      <c r="T43" s="33"/>
      <c r="U43" s="31">
        <v>87</v>
      </c>
      <c r="V43" s="32"/>
      <c r="W43" s="32">
        <v>81</v>
      </c>
      <c r="X43" s="32"/>
      <c r="Y43" s="32">
        <v>85</v>
      </c>
      <c r="Z43" s="32"/>
      <c r="AA43" s="32">
        <v>80</v>
      </c>
      <c r="AB43" s="33"/>
      <c r="AC43" s="11">
        <v>80</v>
      </c>
      <c r="AD43" s="32"/>
      <c r="AE43" s="32">
        <v>85</v>
      </c>
      <c r="AF43" s="32"/>
      <c r="AG43" s="32">
        <v>87</v>
      </c>
      <c r="AH43" s="32"/>
      <c r="AI43" s="32">
        <v>89</v>
      </c>
      <c r="AJ43" s="13"/>
      <c r="AK43" s="61">
        <f t="shared" si="0"/>
        <v>82.75</v>
      </c>
      <c r="AL43" s="62">
        <f t="shared" si="1"/>
        <v>83</v>
      </c>
      <c r="AM43" s="63">
        <f t="shared" si="2"/>
        <v>83.25</v>
      </c>
      <c r="AN43" s="64">
        <f t="shared" si="3"/>
        <v>85.25</v>
      </c>
      <c r="AO43" s="65">
        <f t="shared" si="4"/>
        <v>83.5625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83.5625</v>
      </c>
      <c r="BC43" s="81" t="str">
        <f t="shared" si="13"/>
        <v/>
      </c>
      <c r="BE43" s="32">
        <f t="shared" si="14"/>
        <v>83</v>
      </c>
      <c r="BF43" s="32">
        <f t="shared" si="15"/>
        <v>82</v>
      </c>
      <c r="BG43" s="32">
        <f t="shared" si="16"/>
        <v>84.75</v>
      </c>
      <c r="BH43" s="32">
        <f t="shared" si="17"/>
        <v>84.5</v>
      </c>
      <c r="BI43" s="32">
        <f t="shared" si="18"/>
        <v>83.5625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>
        <v>95</v>
      </c>
      <c r="F44" s="32"/>
      <c r="G44" s="32">
        <v>100</v>
      </c>
      <c r="H44" s="32"/>
      <c r="I44" s="32">
        <v>95</v>
      </c>
      <c r="J44" s="32"/>
      <c r="K44" s="32">
        <v>98</v>
      </c>
      <c r="L44" s="33"/>
      <c r="M44" s="31">
        <v>100</v>
      </c>
      <c r="N44" s="32"/>
      <c r="O44" s="32">
        <v>100</v>
      </c>
      <c r="P44" s="32"/>
      <c r="Q44" s="32">
        <v>98</v>
      </c>
      <c r="R44" s="32"/>
      <c r="S44" s="32">
        <v>100</v>
      </c>
      <c r="T44" s="33"/>
      <c r="U44" s="31">
        <v>100</v>
      </c>
      <c r="V44" s="32"/>
      <c r="W44" s="32">
        <v>98</v>
      </c>
      <c r="X44" s="32"/>
      <c r="Y44" s="32">
        <v>98</v>
      </c>
      <c r="Z44" s="32"/>
      <c r="AA44" s="32">
        <v>95</v>
      </c>
      <c r="AB44" s="33"/>
      <c r="AC44" s="11">
        <v>100</v>
      </c>
      <c r="AD44" s="32"/>
      <c r="AE44" s="32">
        <v>98</v>
      </c>
      <c r="AF44" s="32"/>
      <c r="AG44" s="32">
        <v>95</v>
      </c>
      <c r="AH44" s="32"/>
      <c r="AI44" s="32">
        <v>100</v>
      </c>
      <c r="AJ44" s="13"/>
      <c r="AK44" s="61">
        <f t="shared" si="0"/>
        <v>97</v>
      </c>
      <c r="AL44" s="62">
        <f t="shared" si="1"/>
        <v>99.5</v>
      </c>
      <c r="AM44" s="63">
        <f t="shared" si="2"/>
        <v>97.75</v>
      </c>
      <c r="AN44" s="64">
        <f t="shared" si="3"/>
        <v>98.25</v>
      </c>
      <c r="AO44" s="65">
        <f t="shared" si="4"/>
        <v>98.125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98.125</v>
      </c>
      <c r="BC44" s="81" t="str">
        <f t="shared" si="13"/>
        <v/>
      </c>
      <c r="BE44" s="32">
        <f t="shared" si="14"/>
        <v>98.75</v>
      </c>
      <c r="BF44" s="32">
        <f t="shared" si="15"/>
        <v>99</v>
      </c>
      <c r="BG44" s="32">
        <f t="shared" si="16"/>
        <v>96.5</v>
      </c>
      <c r="BH44" s="32">
        <f t="shared" si="17"/>
        <v>98.25</v>
      </c>
      <c r="BI44" s="32">
        <f t="shared" si="18"/>
        <v>98.125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90</v>
      </c>
      <c r="F45" s="32"/>
      <c r="G45" s="32">
        <v>98</v>
      </c>
      <c r="H45" s="32"/>
      <c r="I45" s="32">
        <v>90</v>
      </c>
      <c r="J45" s="32"/>
      <c r="K45" s="32">
        <v>93</v>
      </c>
      <c r="L45" s="33"/>
      <c r="M45" s="31">
        <v>85</v>
      </c>
      <c r="N45" s="32"/>
      <c r="O45" s="32">
        <v>94</v>
      </c>
      <c r="P45" s="32"/>
      <c r="Q45" s="32">
        <v>92</v>
      </c>
      <c r="R45" s="32"/>
      <c r="S45" s="32">
        <v>90</v>
      </c>
      <c r="T45" s="13"/>
      <c r="U45" s="31">
        <v>90</v>
      </c>
      <c r="V45" s="32"/>
      <c r="W45" s="32">
        <v>85</v>
      </c>
      <c r="X45" s="32"/>
      <c r="Y45" s="32">
        <v>87</v>
      </c>
      <c r="Z45" s="32"/>
      <c r="AA45" s="32">
        <v>90</v>
      </c>
      <c r="AB45" s="33"/>
      <c r="AC45" s="11">
        <v>90</v>
      </c>
      <c r="AD45" s="32"/>
      <c r="AE45" s="32">
        <v>88</v>
      </c>
      <c r="AF45" s="32"/>
      <c r="AG45" s="32">
        <v>92</v>
      </c>
      <c r="AH45" s="32"/>
      <c r="AI45" s="32">
        <v>90</v>
      </c>
      <c r="AJ45" s="13"/>
      <c r="AK45" s="61">
        <f t="shared" si="0"/>
        <v>92.75</v>
      </c>
      <c r="AL45" s="62">
        <f t="shared" si="1"/>
        <v>90.25</v>
      </c>
      <c r="AM45" s="63">
        <f t="shared" si="2"/>
        <v>88</v>
      </c>
      <c r="AN45" s="64">
        <f t="shared" si="3"/>
        <v>90</v>
      </c>
      <c r="AO45" s="65">
        <f t="shared" si="4"/>
        <v>90.25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90.25</v>
      </c>
      <c r="BC45" s="81" t="str">
        <f t="shared" si="13"/>
        <v/>
      </c>
      <c r="BE45" s="32">
        <f t="shared" si="14"/>
        <v>88.75</v>
      </c>
      <c r="BF45" s="32">
        <f t="shared" si="15"/>
        <v>91.25</v>
      </c>
      <c r="BG45" s="32">
        <f t="shared" si="16"/>
        <v>90.25</v>
      </c>
      <c r="BH45" s="32">
        <f t="shared" si="17"/>
        <v>90.75</v>
      </c>
      <c r="BI45" s="32">
        <f t="shared" si="18"/>
        <v>90.25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151">
        <v>80</v>
      </c>
      <c r="F46" s="152"/>
      <c r="G46" s="152">
        <v>82</v>
      </c>
      <c r="H46" s="152"/>
      <c r="I46" s="152">
        <v>80</v>
      </c>
      <c r="J46" s="152"/>
      <c r="K46" s="152">
        <v>85</v>
      </c>
      <c r="L46" s="153"/>
      <c r="M46" s="151">
        <v>80</v>
      </c>
      <c r="N46" s="152"/>
      <c r="O46" s="152">
        <v>80</v>
      </c>
      <c r="P46" s="152"/>
      <c r="Q46" s="152">
        <v>84</v>
      </c>
      <c r="R46" s="152"/>
      <c r="S46" s="152">
        <v>84</v>
      </c>
      <c r="T46" s="153"/>
      <c r="U46" s="151">
        <v>83</v>
      </c>
      <c r="V46" s="152"/>
      <c r="W46" s="152">
        <v>85</v>
      </c>
      <c r="X46" s="152"/>
      <c r="Y46" s="152">
        <v>88</v>
      </c>
      <c r="Z46" s="152"/>
      <c r="AA46" s="152">
        <v>85</v>
      </c>
      <c r="AB46" s="153"/>
      <c r="AC46" s="151">
        <v>87</v>
      </c>
      <c r="AD46" s="152"/>
      <c r="AE46" s="152">
        <v>85</v>
      </c>
      <c r="AF46" s="152"/>
      <c r="AG46" s="152">
        <v>89</v>
      </c>
      <c r="AH46" s="152"/>
      <c r="AI46" s="152">
        <v>85</v>
      </c>
      <c r="AJ46" s="153"/>
      <c r="AK46" s="154">
        <f t="shared" ref="AK46:AK50" si="19">SUMIF(E46, "&gt;=70") / 4 +SUMIF(G46, "&gt;=70") / 4 +SUMIF(I46, "&gt;=70") / 4 +SUMIF(K46, "&gt;=70") / 4 + SUMIF(F46, "&gt;1") / 4 + SUMIF(H46, "&gt;1") / 4 + SUMIF(J46, "&gt;1") / 4 + SUMIF(L46, "&gt;1") / 4</f>
        <v>81.75</v>
      </c>
      <c r="AL46" s="155">
        <f t="shared" ref="AL46:AL50" si="20">SUMIF(M46, "&gt;=70") / 4 +SUMIF(O46, "&gt;=70") / 4 +SUMIF(Q46, "&gt;=70") / 4 +SUMIF(S46, "&gt;=70") / 4 + SUMIF(N46, "&gt;1") / 4 + SUMIF(P46, "&gt;1") / 4 + SUMIF(R46, "&gt;1") / 4 + SUMIF(T46, "&gt;1") / 4</f>
        <v>82</v>
      </c>
      <c r="AM46" s="156">
        <f t="shared" ref="AM46:AM50" si="21">SUMIF(U46, "&gt;=70") / 4 +SUMIF(W46, "&gt;=70") / 4 +SUMIF(Y46, "&gt;=70") / 4 +SUMIF(AA46, "&gt;=70") / 4 + SUMIF(V46, "&gt;1") / 4 + SUMIF(X46, "&gt;1") / 4 + SUMIF(Z46, "&gt;1") / 4 + SUMIF(AB46, "&gt;1") / 4</f>
        <v>85.25</v>
      </c>
      <c r="AN46" s="157">
        <f t="shared" ref="AN46:AN50" si="22">SUMIF(AC46, "&gt;=65") / 4 +SUMIF(AE46, "&gt;=65") / 4 +SUMIF(AG46, "&gt;=65") / 4 +SUMIF(AI46, "&gt;=65") / 4 + SUMIF(AD46, "&gt;1") / 4 + SUMIF(AF46, "&gt;1") / 4 + SUMIF(AH46, "&gt;1") / 4 + SUMIF(AJ46, "&gt;1") / 4</f>
        <v>86.5</v>
      </c>
      <c r="AO46" s="158">
        <f t="shared" si="4"/>
        <v>83.875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83.875</v>
      </c>
      <c r="BC46" s="81" t="str">
        <f t="shared" si="13"/>
        <v/>
      </c>
      <c r="BE46" s="32">
        <f t="shared" si="14"/>
        <v>82.5</v>
      </c>
      <c r="BF46" s="32">
        <f t="shared" si="15"/>
        <v>83</v>
      </c>
      <c r="BG46" s="32">
        <f t="shared" si="16"/>
        <v>85.25</v>
      </c>
      <c r="BH46" s="32">
        <f t="shared" si="17"/>
        <v>84.75</v>
      </c>
      <c r="BI46" s="32">
        <f t="shared" si="18"/>
        <v>83.875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151">
        <v>0</v>
      </c>
      <c r="F47" s="152"/>
      <c r="G47" s="152">
        <v>0</v>
      </c>
      <c r="H47" s="152"/>
      <c r="I47" s="152">
        <v>0</v>
      </c>
      <c r="J47" s="152"/>
      <c r="K47" s="152">
        <v>0</v>
      </c>
      <c r="L47" s="153"/>
      <c r="M47" s="151">
        <v>0</v>
      </c>
      <c r="N47" s="152"/>
      <c r="O47" s="152">
        <v>0</v>
      </c>
      <c r="P47" s="152"/>
      <c r="Q47" s="152">
        <v>0</v>
      </c>
      <c r="R47" s="152"/>
      <c r="S47" s="152">
        <v>0</v>
      </c>
      <c r="T47" s="153"/>
      <c r="U47" s="151">
        <v>0</v>
      </c>
      <c r="V47" s="152"/>
      <c r="W47" s="152">
        <v>0</v>
      </c>
      <c r="X47" s="152"/>
      <c r="Y47" s="152">
        <v>0</v>
      </c>
      <c r="Z47" s="152"/>
      <c r="AA47" s="152">
        <v>0</v>
      </c>
      <c r="AB47" s="153"/>
      <c r="AC47" s="151">
        <v>0</v>
      </c>
      <c r="AD47" s="152"/>
      <c r="AE47" s="152">
        <v>0</v>
      </c>
      <c r="AF47" s="152"/>
      <c r="AG47" s="152">
        <v>0</v>
      </c>
      <c r="AH47" s="152"/>
      <c r="AI47" s="152">
        <v>0</v>
      </c>
      <c r="AJ47" s="153"/>
      <c r="AK47" s="154">
        <f t="shared" si="19"/>
        <v>0</v>
      </c>
      <c r="AL47" s="155">
        <f t="shared" si="20"/>
        <v>0</v>
      </c>
      <c r="AM47" s="156">
        <f t="shared" si="21"/>
        <v>0</v>
      </c>
      <c r="AN47" s="157">
        <f t="shared" si="22"/>
        <v>0</v>
      </c>
      <c r="AO47" s="158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151">
        <v>80</v>
      </c>
      <c r="F48" s="152"/>
      <c r="G48" s="152">
        <v>84</v>
      </c>
      <c r="H48" s="152"/>
      <c r="I48" s="152">
        <v>82</v>
      </c>
      <c r="J48" s="152"/>
      <c r="K48" s="152">
        <v>80</v>
      </c>
      <c r="L48" s="153"/>
      <c r="M48" s="151">
        <v>78</v>
      </c>
      <c r="N48" s="152"/>
      <c r="O48" s="152">
        <v>77</v>
      </c>
      <c r="P48" s="152"/>
      <c r="Q48" s="152">
        <v>76</v>
      </c>
      <c r="R48" s="152"/>
      <c r="S48" s="152">
        <v>79</v>
      </c>
      <c r="T48" s="153"/>
      <c r="U48" s="151">
        <v>80</v>
      </c>
      <c r="V48" s="152"/>
      <c r="W48" s="152">
        <v>80</v>
      </c>
      <c r="X48" s="152"/>
      <c r="Y48" s="152">
        <v>80</v>
      </c>
      <c r="Z48" s="152"/>
      <c r="AA48" s="152">
        <v>84</v>
      </c>
      <c r="AB48" s="153"/>
      <c r="AC48" s="151">
        <v>82</v>
      </c>
      <c r="AD48" s="152"/>
      <c r="AE48" s="152">
        <v>80</v>
      </c>
      <c r="AF48" s="152"/>
      <c r="AG48" s="152">
        <v>80</v>
      </c>
      <c r="AH48" s="152"/>
      <c r="AI48" s="152">
        <v>82</v>
      </c>
      <c r="AJ48" s="153"/>
      <c r="AK48" s="154">
        <f t="shared" si="19"/>
        <v>81.5</v>
      </c>
      <c r="AL48" s="155">
        <f t="shared" si="20"/>
        <v>77.5</v>
      </c>
      <c r="AM48" s="156">
        <f t="shared" si="21"/>
        <v>81</v>
      </c>
      <c r="AN48" s="157">
        <f t="shared" si="22"/>
        <v>81</v>
      </c>
      <c r="AO48" s="158">
        <f t="shared" si="4"/>
        <v>80.25</v>
      </c>
      <c r="AP48" s="54"/>
      <c r="AR48" s="71" t="str">
        <f t="shared" si="5"/>
        <v/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>
        <f t="shared" si="12"/>
        <v>80.25</v>
      </c>
      <c r="BC48" s="81" t="str">
        <f t="shared" si="13"/>
        <v/>
      </c>
      <c r="BE48" s="32">
        <f t="shared" si="14"/>
        <v>80</v>
      </c>
      <c r="BF48" s="32">
        <f t="shared" si="15"/>
        <v>80.25</v>
      </c>
      <c r="BG48" s="32">
        <f t="shared" si="16"/>
        <v>79.5</v>
      </c>
      <c r="BH48" s="32">
        <f t="shared" si="17"/>
        <v>81.25</v>
      </c>
      <c r="BI48" s="32">
        <f t="shared" si="18"/>
        <v>80.25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151">
        <v>81</v>
      </c>
      <c r="F49" s="152"/>
      <c r="G49" s="152">
        <v>75</v>
      </c>
      <c r="H49" s="152"/>
      <c r="I49" s="152">
        <v>77</v>
      </c>
      <c r="J49" s="152"/>
      <c r="K49" s="152">
        <v>80</v>
      </c>
      <c r="L49" s="153"/>
      <c r="M49" s="151">
        <v>85</v>
      </c>
      <c r="N49" s="152"/>
      <c r="O49" s="152">
        <v>70</v>
      </c>
      <c r="P49" s="152"/>
      <c r="Q49" s="152">
        <v>78</v>
      </c>
      <c r="R49" s="152"/>
      <c r="S49" s="152">
        <v>70</v>
      </c>
      <c r="T49" s="153"/>
      <c r="U49" s="151">
        <v>87</v>
      </c>
      <c r="V49" s="152"/>
      <c r="W49" s="152">
        <v>75</v>
      </c>
      <c r="X49" s="152"/>
      <c r="Y49" s="152">
        <v>80</v>
      </c>
      <c r="Z49" s="152"/>
      <c r="AA49" s="152">
        <v>82</v>
      </c>
      <c r="AB49" s="153"/>
      <c r="AC49" s="151">
        <v>80</v>
      </c>
      <c r="AD49" s="152"/>
      <c r="AE49" s="152">
        <v>75</v>
      </c>
      <c r="AF49" s="152"/>
      <c r="AG49" s="152">
        <v>85</v>
      </c>
      <c r="AH49" s="152"/>
      <c r="AI49" s="152">
        <v>84</v>
      </c>
      <c r="AJ49" s="153"/>
      <c r="AK49" s="154">
        <f t="shared" si="19"/>
        <v>78.25</v>
      </c>
      <c r="AL49" s="155">
        <f t="shared" si="20"/>
        <v>75.75</v>
      </c>
      <c r="AM49" s="156">
        <f t="shared" si="21"/>
        <v>81</v>
      </c>
      <c r="AN49" s="157">
        <f t="shared" si="22"/>
        <v>81</v>
      </c>
      <c r="AO49" s="158">
        <f t="shared" si="4"/>
        <v>79</v>
      </c>
      <c r="AP49" s="54"/>
      <c r="AR49" s="71" t="str">
        <f t="shared" si="5"/>
        <v/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>
        <f t="shared" si="12"/>
        <v>79</v>
      </c>
      <c r="BC49" s="81" t="str">
        <f t="shared" si="13"/>
        <v/>
      </c>
      <c r="BE49" s="32">
        <f t="shared" si="14"/>
        <v>83.25</v>
      </c>
      <c r="BF49" s="32">
        <f t="shared" si="15"/>
        <v>73.75</v>
      </c>
      <c r="BG49" s="32">
        <f t="shared" si="16"/>
        <v>80</v>
      </c>
      <c r="BH49" s="32">
        <f t="shared" si="17"/>
        <v>79</v>
      </c>
      <c r="BI49" s="32">
        <f t="shared" si="18"/>
        <v>79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151">
        <v>0</v>
      </c>
      <c r="F50" s="152"/>
      <c r="G50" s="152">
        <v>0</v>
      </c>
      <c r="H50" s="152"/>
      <c r="I50" s="152">
        <v>0</v>
      </c>
      <c r="J50" s="152"/>
      <c r="K50" s="152">
        <v>80</v>
      </c>
      <c r="L50" s="153"/>
      <c r="M50" s="151">
        <v>0</v>
      </c>
      <c r="N50" s="152"/>
      <c r="O50" s="152">
        <v>0</v>
      </c>
      <c r="P50" s="152"/>
      <c r="Q50" s="152">
        <v>0</v>
      </c>
      <c r="R50" s="152"/>
      <c r="S50" s="152">
        <v>78</v>
      </c>
      <c r="T50" s="153"/>
      <c r="U50" s="151">
        <v>0</v>
      </c>
      <c r="V50" s="152"/>
      <c r="W50" s="152">
        <v>0</v>
      </c>
      <c r="X50" s="152"/>
      <c r="Y50" s="152">
        <v>0</v>
      </c>
      <c r="Z50" s="152"/>
      <c r="AA50" s="152">
        <v>77</v>
      </c>
      <c r="AB50" s="153"/>
      <c r="AC50" s="151">
        <v>0</v>
      </c>
      <c r="AD50" s="152"/>
      <c r="AE50" s="152">
        <v>0</v>
      </c>
      <c r="AF50" s="152"/>
      <c r="AG50" s="152">
        <v>0</v>
      </c>
      <c r="AH50" s="152"/>
      <c r="AI50" s="152">
        <v>80</v>
      </c>
      <c r="AJ50" s="153"/>
      <c r="AK50" s="154">
        <f t="shared" si="19"/>
        <v>20</v>
      </c>
      <c r="AL50" s="155">
        <f t="shared" si="20"/>
        <v>19.5</v>
      </c>
      <c r="AM50" s="156">
        <f t="shared" si="21"/>
        <v>19.25</v>
      </c>
      <c r="AN50" s="157">
        <f t="shared" si="22"/>
        <v>20</v>
      </c>
      <c r="AO50" s="158">
        <f t="shared" si="4"/>
        <v>19.6875</v>
      </c>
      <c r="AP50" s="54"/>
      <c r="AR50" s="71">
        <f t="shared" si="5"/>
        <v>9.84375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19.6875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78.75</v>
      </c>
      <c r="BI50" s="32">
        <f t="shared" si="18"/>
        <v>19.6875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37" priority="3" operator="lessThan">
      <formula>70</formula>
    </cfRule>
  </conditionalFormatting>
  <conditionalFormatting sqref="E46:AO50">
    <cfRule type="cellIs" dxfId="36" priority="1" operator="lessThan">
      <formula>70</formula>
    </cfRule>
  </conditionalFormatting>
  <conditionalFormatting sqref="G12:L41">
    <cfRule type="cellIs" dxfId="35" priority="6" operator="lessThan">
      <formula>70</formula>
    </cfRule>
  </conditionalFormatting>
  <conditionalFormatting sqref="O12:AB41">
    <cfRule type="cellIs" dxfId="34" priority="5" operator="lessThan">
      <formula>70</formula>
    </cfRule>
  </conditionalFormatting>
  <conditionalFormatting sqref="AE12:AJ41">
    <cfRule type="cellIs" dxfId="33" priority="4" operator="lessThan">
      <formula>70</formula>
    </cfRule>
  </conditionalFormatting>
  <conditionalFormatting sqref="AK11:AP45 E12:F41 M12:N41 AC12:AD41 E42:AJ45 AP46:AP50 E51:AP55">
    <cfRule type="cellIs" dxfId="32" priority="9" operator="lessThan">
      <formula>70</formula>
    </cfRule>
  </conditionalFormatting>
  <conditionalFormatting sqref="AR11:AR55">
    <cfRule type="cellIs" dxfId="31" priority="7" operator="lessThan">
      <formula>70</formula>
    </cfRule>
  </conditionalFormatting>
  <conditionalFormatting sqref="AR11:AY55">
    <cfRule type="cellIs" dxfId="30" priority="8" operator="lessThan">
      <formula>70</formula>
    </cfRule>
  </conditionalFormatting>
  <conditionalFormatting sqref="AZ11:AZ55">
    <cfRule type="cellIs" dxfId="29" priority="2" operator="lessThan">
      <formula>70</formula>
    </cfRule>
  </conditionalFormatting>
  <dataValidations count="1">
    <dataValidation type="custom" allowBlank="1" showErrorMessage="1" sqref="E46:AJ50" xr:uid="{D56FA9B5-3DA7-46A5-ACAE-49B2E7647E2C}">
      <formula1>ISNUMBER(E46:E95)</formula1>
    </dataValidation>
  </dataValidation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8F99FC-9F8C-4CED-A487-110B85247789}">
  <dimension ref="A4:BI55"/>
  <sheetViews>
    <sheetView topLeftCell="B28" zoomScale="70" zoomScaleNormal="70" workbookViewId="0">
      <selection activeCell="BE1" sqref="BE1:BI1048576"/>
    </sheetView>
  </sheetViews>
  <sheetFormatPr baseColWidth="10" defaultColWidth="11.42578125" defaultRowHeight="15" x14ac:dyDescent="0.25"/>
  <cols>
    <col min="1" max="1" width="4" style="23" customWidth="1"/>
    <col min="2" max="2" width="10.71093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31">
        <v>70</v>
      </c>
      <c r="F11" s="32"/>
      <c r="G11" s="32"/>
      <c r="H11" s="32"/>
      <c r="I11" s="32"/>
      <c r="J11" s="32"/>
      <c r="K11" s="32"/>
      <c r="L11" s="33"/>
      <c r="M11" s="42">
        <v>70</v>
      </c>
      <c r="N11" s="43"/>
      <c r="O11" s="43"/>
      <c r="P11" s="43"/>
      <c r="Q11" s="43"/>
      <c r="R11" s="43"/>
      <c r="S11" s="43"/>
      <c r="T11" s="44"/>
      <c r="U11" s="42">
        <v>70</v>
      </c>
      <c r="V11" s="43"/>
      <c r="W11" s="43"/>
      <c r="X11" s="43"/>
      <c r="Y11" s="43"/>
      <c r="Z11" s="43"/>
      <c r="AA11" s="43"/>
      <c r="AB11" s="44"/>
      <c r="AC11" s="42">
        <v>70</v>
      </c>
      <c r="AD11" s="43"/>
      <c r="AE11" s="43"/>
      <c r="AF11" s="43"/>
      <c r="AG11" s="43"/>
      <c r="AH11" s="43"/>
      <c r="AI11" s="43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17.5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17.5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17.5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17.5</v>
      </c>
      <c r="AO11" s="60">
        <f>AVERAGE(AK11:AN11)</f>
        <v>17.5</v>
      </c>
      <c r="AP11" s="51"/>
      <c r="AR11" s="71">
        <f>IF(AO11&lt;70, AO11*0.5, "")</f>
        <v>8.75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17.5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70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17.5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85</v>
      </c>
      <c r="F12" s="32"/>
      <c r="G12" s="32">
        <v>87</v>
      </c>
      <c r="H12" s="32"/>
      <c r="I12" s="32">
        <v>88</v>
      </c>
      <c r="J12" s="32"/>
      <c r="K12" s="32">
        <v>89</v>
      </c>
      <c r="L12" s="33"/>
      <c r="M12" s="31">
        <v>85</v>
      </c>
      <c r="N12" s="32"/>
      <c r="O12" s="32">
        <v>88</v>
      </c>
      <c r="P12" s="32"/>
      <c r="Q12" s="32">
        <v>87</v>
      </c>
      <c r="R12" s="32"/>
      <c r="S12" s="32">
        <v>89</v>
      </c>
      <c r="T12" s="33"/>
      <c r="U12" s="31">
        <v>85</v>
      </c>
      <c r="V12" s="32"/>
      <c r="W12" s="32">
        <v>89</v>
      </c>
      <c r="X12" s="32"/>
      <c r="Y12" s="32">
        <v>87</v>
      </c>
      <c r="Z12" s="32"/>
      <c r="AA12" s="32">
        <v>88</v>
      </c>
      <c r="AB12" s="33"/>
      <c r="AC12" s="31">
        <v>85</v>
      </c>
      <c r="AD12" s="32"/>
      <c r="AE12" s="32">
        <v>89</v>
      </c>
      <c r="AF12" s="32"/>
      <c r="AG12" s="32">
        <v>87</v>
      </c>
      <c r="AH12" s="32"/>
      <c r="AI12" s="32">
        <v>88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87.25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87.25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87.25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87.25</v>
      </c>
      <c r="AO12" s="65">
        <f t="shared" ref="AO12:AO55" si="4">AVERAGE(AK12:AN12)</f>
        <v>87.25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87.25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85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88.25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87.25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88.5</v>
      </c>
      <c r="BI12" s="32">
        <f>AVERAGE(BE12:BH12)</f>
        <v>87.25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1">
        <v>83</v>
      </c>
      <c r="F13" s="32"/>
      <c r="G13" s="32">
        <v>84</v>
      </c>
      <c r="H13" s="32"/>
      <c r="I13" s="32">
        <v>79</v>
      </c>
      <c r="J13" s="32"/>
      <c r="K13" s="32">
        <v>80</v>
      </c>
      <c r="L13" s="33"/>
      <c r="M13" s="31">
        <v>84</v>
      </c>
      <c r="N13" s="32"/>
      <c r="O13" s="32">
        <v>80</v>
      </c>
      <c r="P13" s="32"/>
      <c r="Q13" s="32">
        <v>81</v>
      </c>
      <c r="R13" s="32"/>
      <c r="S13" s="32">
        <v>83</v>
      </c>
      <c r="T13" s="33"/>
      <c r="U13" s="31">
        <v>84</v>
      </c>
      <c r="V13" s="32"/>
      <c r="W13" s="32">
        <v>79</v>
      </c>
      <c r="X13" s="32"/>
      <c r="Y13" s="32">
        <v>78</v>
      </c>
      <c r="Z13" s="32"/>
      <c r="AA13" s="32">
        <v>80</v>
      </c>
      <c r="AB13" s="33"/>
      <c r="AC13" s="31">
        <v>85</v>
      </c>
      <c r="AD13" s="32"/>
      <c r="AE13" s="32">
        <v>83</v>
      </c>
      <c r="AF13" s="32"/>
      <c r="AG13" s="32">
        <v>84</v>
      </c>
      <c r="AH13" s="32"/>
      <c r="AI13" s="32">
        <v>84</v>
      </c>
      <c r="AJ13" s="13"/>
      <c r="AK13" s="61">
        <f t="shared" si="0"/>
        <v>81.5</v>
      </c>
      <c r="AL13" s="62">
        <f t="shared" si="1"/>
        <v>82</v>
      </c>
      <c r="AM13" s="63">
        <f t="shared" si="2"/>
        <v>80.25</v>
      </c>
      <c r="AN13" s="64">
        <f t="shared" si="3"/>
        <v>84</v>
      </c>
      <c r="AO13" s="65">
        <f t="shared" si="4"/>
        <v>81.9375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81.9375</v>
      </c>
      <c r="BC13" s="81" t="str">
        <f t="shared" si="13"/>
        <v/>
      </c>
      <c r="BE13" s="32">
        <f t="shared" si="14"/>
        <v>84</v>
      </c>
      <c r="BF13" s="32">
        <f t="shared" si="15"/>
        <v>81.5</v>
      </c>
      <c r="BG13" s="32">
        <f t="shared" si="16"/>
        <v>80.5</v>
      </c>
      <c r="BH13" s="32">
        <f t="shared" si="17"/>
        <v>81.75</v>
      </c>
      <c r="BI13" s="32">
        <f>AVERAGE(BE13:BH13)</f>
        <v>81.9375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90</v>
      </c>
      <c r="F14" s="32"/>
      <c r="G14" s="32">
        <v>89</v>
      </c>
      <c r="H14" s="32"/>
      <c r="I14" s="32">
        <v>88</v>
      </c>
      <c r="J14" s="32"/>
      <c r="K14" s="32">
        <v>87</v>
      </c>
      <c r="L14" s="33"/>
      <c r="M14" s="31">
        <v>89</v>
      </c>
      <c r="N14" s="32"/>
      <c r="O14" s="32">
        <v>88</v>
      </c>
      <c r="P14" s="32"/>
      <c r="Q14" s="32">
        <v>87</v>
      </c>
      <c r="R14" s="32"/>
      <c r="S14" s="32">
        <v>84</v>
      </c>
      <c r="T14" s="33"/>
      <c r="U14" s="31">
        <v>88</v>
      </c>
      <c r="V14" s="32"/>
      <c r="W14" s="32">
        <v>87</v>
      </c>
      <c r="X14" s="32"/>
      <c r="Y14" s="32">
        <v>86</v>
      </c>
      <c r="Z14" s="32"/>
      <c r="AA14" s="32">
        <v>87</v>
      </c>
      <c r="AB14" s="33"/>
      <c r="AC14" s="31">
        <v>87</v>
      </c>
      <c r="AD14" s="32"/>
      <c r="AE14" s="32">
        <v>87</v>
      </c>
      <c r="AF14" s="32"/>
      <c r="AG14" s="32">
        <v>87</v>
      </c>
      <c r="AH14" s="32"/>
      <c r="AI14" s="32">
        <v>89</v>
      </c>
      <c r="AJ14" s="13"/>
      <c r="AK14" s="61">
        <f t="shared" si="0"/>
        <v>88.5</v>
      </c>
      <c r="AL14" s="62">
        <f t="shared" si="1"/>
        <v>87</v>
      </c>
      <c r="AM14" s="63">
        <f t="shared" si="2"/>
        <v>87</v>
      </c>
      <c r="AN14" s="64">
        <f t="shared" si="3"/>
        <v>87.5</v>
      </c>
      <c r="AO14" s="65">
        <f t="shared" si="4"/>
        <v>87.5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87.5</v>
      </c>
      <c r="BC14" s="81" t="str">
        <f t="shared" si="13"/>
        <v/>
      </c>
      <c r="BE14" s="32">
        <f t="shared" si="14"/>
        <v>88.5</v>
      </c>
      <c r="BF14" s="32">
        <f t="shared" si="15"/>
        <v>87.75</v>
      </c>
      <c r="BG14" s="32">
        <f t="shared" si="16"/>
        <v>87</v>
      </c>
      <c r="BH14" s="32">
        <f t="shared" si="17"/>
        <v>86.75</v>
      </c>
      <c r="BI14" s="32">
        <f t="shared" ref="BI14:BI55" si="18">AVERAGE(BE14:BH14)</f>
        <v>87.5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90</v>
      </c>
      <c r="F15" s="32"/>
      <c r="G15" s="32">
        <v>95</v>
      </c>
      <c r="H15" s="32"/>
      <c r="I15" s="32">
        <v>96</v>
      </c>
      <c r="J15" s="32"/>
      <c r="K15" s="32">
        <v>93</v>
      </c>
      <c r="L15" s="33"/>
      <c r="M15" s="31">
        <v>91</v>
      </c>
      <c r="N15" s="32"/>
      <c r="O15" s="32">
        <v>95</v>
      </c>
      <c r="P15" s="32"/>
      <c r="Q15" s="32">
        <v>96</v>
      </c>
      <c r="R15" s="32"/>
      <c r="S15" s="32">
        <v>95</v>
      </c>
      <c r="T15" s="33"/>
      <c r="U15" s="31">
        <v>90</v>
      </c>
      <c r="V15" s="32"/>
      <c r="W15" s="32">
        <v>94</v>
      </c>
      <c r="X15" s="32"/>
      <c r="Y15" s="32">
        <v>95</v>
      </c>
      <c r="Z15" s="32"/>
      <c r="AA15" s="32">
        <v>96</v>
      </c>
      <c r="AB15" s="33"/>
      <c r="AC15" s="31">
        <v>90</v>
      </c>
      <c r="AD15" s="32"/>
      <c r="AE15" s="32">
        <v>94</v>
      </c>
      <c r="AF15" s="32"/>
      <c r="AG15" s="32">
        <v>95</v>
      </c>
      <c r="AH15" s="32"/>
      <c r="AI15" s="32">
        <v>90</v>
      </c>
      <c r="AJ15" s="13"/>
      <c r="AK15" s="61">
        <f t="shared" si="0"/>
        <v>93.5</v>
      </c>
      <c r="AL15" s="62">
        <f t="shared" si="1"/>
        <v>94.25</v>
      </c>
      <c r="AM15" s="63">
        <f t="shared" si="2"/>
        <v>93.75</v>
      </c>
      <c r="AN15" s="64">
        <f t="shared" si="3"/>
        <v>92.25</v>
      </c>
      <c r="AO15" s="65">
        <f t="shared" si="4"/>
        <v>93.4375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93.4375</v>
      </c>
      <c r="BC15" s="81" t="str">
        <f t="shared" si="13"/>
        <v/>
      </c>
      <c r="BE15" s="32">
        <f t="shared" si="14"/>
        <v>90.25</v>
      </c>
      <c r="BF15" s="32">
        <f t="shared" si="15"/>
        <v>94.5</v>
      </c>
      <c r="BG15" s="32">
        <f t="shared" si="16"/>
        <v>95.5</v>
      </c>
      <c r="BH15" s="32">
        <f t="shared" si="17"/>
        <v>93.5</v>
      </c>
      <c r="BI15" s="32">
        <f t="shared" si="18"/>
        <v>93.4375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80</v>
      </c>
      <c r="F16" s="32"/>
      <c r="G16" s="32">
        <v>81</v>
      </c>
      <c r="H16" s="32"/>
      <c r="I16" s="32">
        <v>82</v>
      </c>
      <c r="J16" s="32"/>
      <c r="K16" s="32">
        <v>83</v>
      </c>
      <c r="L16" s="32"/>
      <c r="M16" s="31">
        <v>84</v>
      </c>
      <c r="N16" s="32"/>
      <c r="O16" s="32">
        <v>84</v>
      </c>
      <c r="P16" s="32"/>
      <c r="Q16" s="32">
        <v>85</v>
      </c>
      <c r="R16" s="32"/>
      <c r="S16" s="32">
        <v>83</v>
      </c>
      <c r="T16" s="33"/>
      <c r="U16" s="31">
        <v>83</v>
      </c>
      <c r="V16" s="32"/>
      <c r="W16" s="32">
        <v>85</v>
      </c>
      <c r="X16" s="32"/>
      <c r="Y16" s="32">
        <v>83</v>
      </c>
      <c r="Z16" s="32"/>
      <c r="AA16" s="32">
        <v>82</v>
      </c>
      <c r="AB16" s="32"/>
      <c r="AC16" s="31">
        <v>84</v>
      </c>
      <c r="AD16" s="32"/>
      <c r="AE16" s="32">
        <v>84</v>
      </c>
      <c r="AF16" s="32"/>
      <c r="AG16" s="32">
        <v>85</v>
      </c>
      <c r="AH16" s="32"/>
      <c r="AI16" s="32">
        <v>86</v>
      </c>
      <c r="AJ16" s="13"/>
      <c r="AK16" s="61">
        <f t="shared" si="0"/>
        <v>81.5</v>
      </c>
      <c r="AL16" s="62">
        <f t="shared" si="1"/>
        <v>84</v>
      </c>
      <c r="AM16" s="63">
        <f t="shared" si="2"/>
        <v>83.25</v>
      </c>
      <c r="AN16" s="64">
        <f t="shared" si="3"/>
        <v>84.75</v>
      </c>
      <c r="AO16" s="65">
        <f t="shared" si="4"/>
        <v>83.375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83.375</v>
      </c>
      <c r="BC16" s="81" t="str">
        <f t="shared" si="13"/>
        <v/>
      </c>
      <c r="BE16" s="32">
        <f t="shared" si="14"/>
        <v>82.75</v>
      </c>
      <c r="BF16" s="32">
        <f t="shared" si="15"/>
        <v>83.5</v>
      </c>
      <c r="BG16" s="32">
        <f t="shared" si="16"/>
        <v>83.75</v>
      </c>
      <c r="BH16" s="32">
        <f t="shared" si="17"/>
        <v>83.5</v>
      </c>
      <c r="BI16" s="32">
        <f t="shared" si="18"/>
        <v>83.375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80</v>
      </c>
      <c r="F17" s="32"/>
      <c r="G17" s="32">
        <v>84</v>
      </c>
      <c r="H17" s="32"/>
      <c r="I17" s="32">
        <v>85</v>
      </c>
      <c r="J17" s="32"/>
      <c r="K17" s="32">
        <v>83</v>
      </c>
      <c r="L17" s="33"/>
      <c r="M17" s="31">
        <v>80</v>
      </c>
      <c r="N17" s="32"/>
      <c r="O17" s="32">
        <v>82</v>
      </c>
      <c r="P17" s="32"/>
      <c r="Q17" s="32">
        <v>81</v>
      </c>
      <c r="R17" s="32"/>
      <c r="S17" s="32">
        <v>83</v>
      </c>
      <c r="T17" s="33"/>
      <c r="U17" s="31">
        <v>84</v>
      </c>
      <c r="V17" s="32"/>
      <c r="W17" s="32">
        <v>85</v>
      </c>
      <c r="X17" s="32"/>
      <c r="Y17" s="32">
        <v>84</v>
      </c>
      <c r="Z17" s="32"/>
      <c r="AA17" s="32">
        <v>83</v>
      </c>
      <c r="AB17" s="33"/>
      <c r="AC17" s="31">
        <v>83</v>
      </c>
      <c r="AD17" s="32"/>
      <c r="AE17" s="32">
        <v>84</v>
      </c>
      <c r="AF17" s="32"/>
      <c r="AG17" s="32">
        <v>82</v>
      </c>
      <c r="AH17" s="32"/>
      <c r="AI17" s="32">
        <v>83</v>
      </c>
      <c r="AJ17" s="13"/>
      <c r="AK17" s="61">
        <f t="shared" si="0"/>
        <v>83</v>
      </c>
      <c r="AL17" s="62">
        <f t="shared" si="1"/>
        <v>81.5</v>
      </c>
      <c r="AM17" s="63">
        <f t="shared" si="2"/>
        <v>84</v>
      </c>
      <c r="AN17" s="64">
        <f t="shared" si="3"/>
        <v>83</v>
      </c>
      <c r="AO17" s="65">
        <f t="shared" si="4"/>
        <v>82.875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82.875</v>
      </c>
      <c r="BC17" s="81" t="str">
        <f t="shared" si="13"/>
        <v/>
      </c>
      <c r="BE17" s="32">
        <f t="shared" si="14"/>
        <v>81.75</v>
      </c>
      <c r="BF17" s="32">
        <f t="shared" si="15"/>
        <v>83.75</v>
      </c>
      <c r="BG17" s="32">
        <f t="shared" si="16"/>
        <v>83</v>
      </c>
      <c r="BH17" s="32">
        <f t="shared" si="17"/>
        <v>83</v>
      </c>
      <c r="BI17" s="32">
        <f t="shared" si="18"/>
        <v>82.875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75</v>
      </c>
      <c r="F18" s="32"/>
      <c r="G18" s="32">
        <v>76</v>
      </c>
      <c r="H18" s="32"/>
      <c r="I18" s="32">
        <v>77</v>
      </c>
      <c r="J18" s="32"/>
      <c r="K18" s="32">
        <v>76</v>
      </c>
      <c r="L18" s="33"/>
      <c r="M18" s="31">
        <v>78</v>
      </c>
      <c r="N18" s="32"/>
      <c r="O18" s="32">
        <v>75</v>
      </c>
      <c r="P18" s="32"/>
      <c r="Q18" s="32">
        <v>76</v>
      </c>
      <c r="R18" s="32"/>
      <c r="S18" s="32">
        <v>77</v>
      </c>
      <c r="T18" s="33"/>
      <c r="U18" s="31">
        <v>75</v>
      </c>
      <c r="V18" s="32"/>
      <c r="W18" s="32">
        <v>76</v>
      </c>
      <c r="X18" s="32"/>
      <c r="Y18" s="32">
        <v>74</v>
      </c>
      <c r="Z18" s="32"/>
      <c r="AA18" s="32">
        <v>75</v>
      </c>
      <c r="AB18" s="33"/>
      <c r="AC18" s="31">
        <v>74</v>
      </c>
      <c r="AD18" s="32"/>
      <c r="AE18" s="32">
        <v>76</v>
      </c>
      <c r="AF18" s="32"/>
      <c r="AG18" s="32">
        <v>77</v>
      </c>
      <c r="AH18" s="32"/>
      <c r="AI18" s="32">
        <v>76</v>
      </c>
      <c r="AJ18" s="13"/>
      <c r="AK18" s="61">
        <f t="shared" si="0"/>
        <v>76</v>
      </c>
      <c r="AL18" s="62">
        <f t="shared" si="1"/>
        <v>76.5</v>
      </c>
      <c r="AM18" s="63">
        <f t="shared" si="2"/>
        <v>75</v>
      </c>
      <c r="AN18" s="64">
        <f t="shared" si="3"/>
        <v>75.75</v>
      </c>
      <c r="AO18" s="65">
        <f t="shared" si="4"/>
        <v>75.8125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75.8125</v>
      </c>
      <c r="BC18" s="81" t="str">
        <f t="shared" si="13"/>
        <v/>
      </c>
      <c r="BE18" s="32">
        <f t="shared" si="14"/>
        <v>75.5</v>
      </c>
      <c r="BF18" s="32">
        <f t="shared" si="15"/>
        <v>75.75</v>
      </c>
      <c r="BG18" s="32">
        <f t="shared" si="16"/>
        <v>76</v>
      </c>
      <c r="BH18" s="32">
        <f t="shared" si="17"/>
        <v>76</v>
      </c>
      <c r="BI18" s="32">
        <f t="shared" si="18"/>
        <v>75.8125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74</v>
      </c>
      <c r="F19" s="32"/>
      <c r="G19" s="32">
        <v>77</v>
      </c>
      <c r="H19" s="32"/>
      <c r="I19" s="32">
        <v>78</v>
      </c>
      <c r="J19" s="32"/>
      <c r="K19" s="32">
        <v>76</v>
      </c>
      <c r="L19" s="33"/>
      <c r="M19" s="31">
        <v>73</v>
      </c>
      <c r="N19" s="32"/>
      <c r="O19" s="32">
        <v>75</v>
      </c>
      <c r="P19" s="32"/>
      <c r="Q19" s="32">
        <v>74</v>
      </c>
      <c r="R19" s="32"/>
      <c r="S19" s="32">
        <v>75</v>
      </c>
      <c r="T19" s="33"/>
      <c r="U19" s="31">
        <v>72</v>
      </c>
      <c r="V19" s="32"/>
      <c r="W19" s="32">
        <v>73</v>
      </c>
      <c r="X19" s="32"/>
      <c r="Y19" s="32">
        <v>74</v>
      </c>
      <c r="Z19" s="32"/>
      <c r="AA19" s="32">
        <v>75</v>
      </c>
      <c r="AB19" s="33"/>
      <c r="AC19" s="31">
        <v>74</v>
      </c>
      <c r="AD19" s="32"/>
      <c r="AE19" s="32">
        <v>74</v>
      </c>
      <c r="AF19" s="32"/>
      <c r="AG19" s="32">
        <v>75</v>
      </c>
      <c r="AH19" s="32"/>
      <c r="AI19" s="32">
        <v>77</v>
      </c>
      <c r="AJ19" s="13"/>
      <c r="AK19" s="61">
        <f t="shared" si="0"/>
        <v>76.25</v>
      </c>
      <c r="AL19" s="62">
        <f t="shared" si="1"/>
        <v>74.25</v>
      </c>
      <c r="AM19" s="63">
        <f t="shared" si="2"/>
        <v>73.5</v>
      </c>
      <c r="AN19" s="64">
        <f t="shared" si="3"/>
        <v>75</v>
      </c>
      <c r="AO19" s="65">
        <f t="shared" si="4"/>
        <v>74.75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74.75</v>
      </c>
      <c r="BC19" s="81" t="str">
        <f t="shared" si="13"/>
        <v/>
      </c>
      <c r="BE19" s="32">
        <f t="shared" si="14"/>
        <v>73.25</v>
      </c>
      <c r="BF19" s="32">
        <f t="shared" si="15"/>
        <v>74.75</v>
      </c>
      <c r="BG19" s="32">
        <f t="shared" si="16"/>
        <v>75.25</v>
      </c>
      <c r="BH19" s="32">
        <f t="shared" si="17"/>
        <v>75.75</v>
      </c>
      <c r="BI19" s="32">
        <f t="shared" si="18"/>
        <v>74.75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3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/>
      <c r="F21" s="32"/>
      <c r="G21" s="32"/>
      <c r="H21" s="32"/>
      <c r="I21" s="32"/>
      <c r="J21" s="32"/>
      <c r="K21" s="32"/>
      <c r="L21" s="33"/>
      <c r="M21" s="31"/>
      <c r="N21" s="32"/>
      <c r="O21" s="32"/>
      <c r="P21" s="32"/>
      <c r="Q21" s="32"/>
      <c r="R21" s="32"/>
      <c r="S21" s="32"/>
      <c r="T21" s="33"/>
      <c r="U21" s="31"/>
      <c r="V21" s="32"/>
      <c r="W21" s="32"/>
      <c r="X21" s="32"/>
      <c r="Y21" s="32"/>
      <c r="Z21" s="32"/>
      <c r="AA21" s="32"/>
      <c r="AB21" s="33"/>
      <c r="AC21" s="31"/>
      <c r="AD21" s="32"/>
      <c r="AE21" s="32"/>
      <c r="AF21" s="32"/>
      <c r="AG21" s="32"/>
      <c r="AH21" s="32"/>
      <c r="AI21" s="32"/>
      <c r="AJ21" s="13"/>
      <c r="AK21" s="61">
        <f t="shared" si="0"/>
        <v>0</v>
      </c>
      <c r="AL21" s="62">
        <f t="shared" si="1"/>
        <v>0</v>
      </c>
      <c r="AM21" s="63">
        <f t="shared" si="2"/>
        <v>0</v>
      </c>
      <c r="AN21" s="64">
        <f t="shared" si="3"/>
        <v>0</v>
      </c>
      <c r="AO21" s="65">
        <f t="shared" si="4"/>
        <v>0</v>
      </c>
      <c r="AP21" s="54"/>
      <c r="AR21" s="71">
        <f t="shared" si="5"/>
        <v>0</v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 t="str">
        <f t="shared" si="12"/>
        <v/>
      </c>
      <c r="BC21" s="81">
        <f t="shared" si="13"/>
        <v>0</v>
      </c>
      <c r="BE21" s="32">
        <f t="shared" si="14"/>
        <v>0</v>
      </c>
      <c r="BF21" s="32">
        <f t="shared" si="15"/>
        <v>0</v>
      </c>
      <c r="BG21" s="32">
        <f t="shared" si="16"/>
        <v>0</v>
      </c>
      <c r="BH21" s="32">
        <f t="shared" si="17"/>
        <v>0</v>
      </c>
      <c r="BI21" s="32">
        <f t="shared" si="18"/>
        <v>0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86</v>
      </c>
      <c r="F22" s="32"/>
      <c r="G22" s="32">
        <v>89</v>
      </c>
      <c r="H22" s="32"/>
      <c r="I22" s="32">
        <v>87</v>
      </c>
      <c r="J22" s="32"/>
      <c r="K22" s="32">
        <v>86</v>
      </c>
      <c r="L22" s="33"/>
      <c r="M22" s="31">
        <v>84</v>
      </c>
      <c r="N22" s="32"/>
      <c r="O22" s="32">
        <v>85</v>
      </c>
      <c r="P22" s="32"/>
      <c r="Q22" s="32">
        <v>83</v>
      </c>
      <c r="R22" s="32"/>
      <c r="S22" s="32">
        <v>84</v>
      </c>
      <c r="T22" s="33"/>
      <c r="U22" s="31">
        <v>84</v>
      </c>
      <c r="V22" s="32"/>
      <c r="W22" s="32">
        <v>85</v>
      </c>
      <c r="X22" s="32"/>
      <c r="Y22" s="32">
        <v>84</v>
      </c>
      <c r="Z22" s="32"/>
      <c r="AA22" s="32">
        <v>85</v>
      </c>
      <c r="AB22" s="33"/>
      <c r="AC22" s="31">
        <v>84</v>
      </c>
      <c r="AD22" s="32"/>
      <c r="AE22" s="32">
        <v>86</v>
      </c>
      <c r="AF22" s="32"/>
      <c r="AG22" s="32">
        <v>86</v>
      </c>
      <c r="AH22" s="32"/>
      <c r="AI22" s="32">
        <v>87</v>
      </c>
      <c r="AJ22" s="13"/>
      <c r="AK22" s="61">
        <f t="shared" si="0"/>
        <v>87</v>
      </c>
      <c r="AL22" s="62">
        <f t="shared" si="1"/>
        <v>84</v>
      </c>
      <c r="AM22" s="63">
        <f t="shared" si="2"/>
        <v>84.5</v>
      </c>
      <c r="AN22" s="64">
        <f t="shared" si="3"/>
        <v>85.75</v>
      </c>
      <c r="AO22" s="65">
        <f t="shared" si="4"/>
        <v>85.3125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85.3125</v>
      </c>
      <c r="BC22" s="81" t="str">
        <f t="shared" si="13"/>
        <v/>
      </c>
      <c r="BE22" s="32">
        <f t="shared" si="14"/>
        <v>84.5</v>
      </c>
      <c r="BF22" s="32">
        <f t="shared" si="15"/>
        <v>86.25</v>
      </c>
      <c r="BG22" s="32">
        <f t="shared" si="16"/>
        <v>85</v>
      </c>
      <c r="BH22" s="32">
        <f t="shared" si="17"/>
        <v>85.5</v>
      </c>
      <c r="BI22" s="32">
        <f t="shared" si="18"/>
        <v>85.3125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70</v>
      </c>
      <c r="F23" s="32"/>
      <c r="G23" s="32">
        <v>75</v>
      </c>
      <c r="H23" s="32"/>
      <c r="I23" s="32">
        <v>76</v>
      </c>
      <c r="J23" s="32"/>
      <c r="K23" s="32">
        <v>75</v>
      </c>
      <c r="L23" s="33"/>
      <c r="M23" s="31">
        <v>73</v>
      </c>
      <c r="N23" s="32"/>
      <c r="O23" s="32">
        <v>76</v>
      </c>
      <c r="P23" s="32"/>
      <c r="Q23" s="32">
        <v>77</v>
      </c>
      <c r="R23" s="32"/>
      <c r="S23" s="32">
        <v>76</v>
      </c>
      <c r="T23" s="33"/>
      <c r="U23" s="31">
        <v>74</v>
      </c>
      <c r="V23" s="32"/>
      <c r="W23" s="32">
        <v>76</v>
      </c>
      <c r="X23" s="32"/>
      <c r="Y23" s="32">
        <v>75</v>
      </c>
      <c r="Z23" s="32"/>
      <c r="AA23" s="32">
        <v>78</v>
      </c>
      <c r="AB23" s="33"/>
      <c r="AC23" s="31">
        <v>75</v>
      </c>
      <c r="AD23" s="32"/>
      <c r="AE23" s="32">
        <v>74</v>
      </c>
      <c r="AF23" s="32"/>
      <c r="AG23" s="32">
        <v>76</v>
      </c>
      <c r="AH23" s="32"/>
      <c r="AI23" s="32">
        <v>77</v>
      </c>
      <c r="AJ23" s="13"/>
      <c r="AK23" s="61">
        <f t="shared" si="0"/>
        <v>74</v>
      </c>
      <c r="AL23" s="62">
        <f t="shared" si="1"/>
        <v>75.5</v>
      </c>
      <c r="AM23" s="63">
        <f t="shared" si="2"/>
        <v>75.75</v>
      </c>
      <c r="AN23" s="64">
        <f t="shared" si="3"/>
        <v>75.5</v>
      </c>
      <c r="AO23" s="65">
        <f t="shared" si="4"/>
        <v>75.1875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75.1875</v>
      </c>
      <c r="BC23" s="81" t="str">
        <f t="shared" si="13"/>
        <v/>
      </c>
      <c r="BE23" s="32">
        <f t="shared" si="14"/>
        <v>73</v>
      </c>
      <c r="BF23" s="32">
        <f t="shared" si="15"/>
        <v>75.25</v>
      </c>
      <c r="BG23" s="32">
        <f t="shared" si="16"/>
        <v>76</v>
      </c>
      <c r="BH23" s="32">
        <f t="shared" si="17"/>
        <v>76.5</v>
      </c>
      <c r="BI23" s="32">
        <f t="shared" si="18"/>
        <v>75.1875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3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76</v>
      </c>
      <c r="F25" s="32"/>
      <c r="G25" s="32">
        <v>75</v>
      </c>
      <c r="H25" s="32"/>
      <c r="I25" s="32">
        <v>74</v>
      </c>
      <c r="J25" s="32"/>
      <c r="K25" s="32">
        <v>76</v>
      </c>
      <c r="L25" s="33"/>
      <c r="M25" s="31">
        <v>86</v>
      </c>
      <c r="N25" s="32"/>
      <c r="O25" s="32">
        <v>77</v>
      </c>
      <c r="P25" s="32"/>
      <c r="Q25" s="32">
        <v>78</v>
      </c>
      <c r="R25" s="32"/>
      <c r="S25" s="32">
        <v>79</v>
      </c>
      <c r="T25" s="33"/>
      <c r="U25" s="31">
        <v>78</v>
      </c>
      <c r="V25" s="32"/>
      <c r="W25" s="32">
        <v>79</v>
      </c>
      <c r="X25" s="32"/>
      <c r="Y25" s="32">
        <v>76</v>
      </c>
      <c r="Z25" s="32"/>
      <c r="AA25" s="32">
        <v>77</v>
      </c>
      <c r="AB25" s="33"/>
      <c r="AC25" s="31">
        <v>78</v>
      </c>
      <c r="AD25" s="32"/>
      <c r="AE25" s="32">
        <v>79</v>
      </c>
      <c r="AF25" s="32"/>
      <c r="AG25" s="32">
        <v>78</v>
      </c>
      <c r="AH25" s="32"/>
      <c r="AI25" s="32">
        <v>79</v>
      </c>
      <c r="AJ25" s="13"/>
      <c r="AK25" s="61">
        <f t="shared" si="0"/>
        <v>75.25</v>
      </c>
      <c r="AL25" s="62">
        <f t="shared" si="1"/>
        <v>80</v>
      </c>
      <c r="AM25" s="63">
        <f t="shared" si="2"/>
        <v>77.5</v>
      </c>
      <c r="AN25" s="64">
        <f t="shared" si="3"/>
        <v>78.5</v>
      </c>
      <c r="AO25" s="65">
        <f t="shared" si="4"/>
        <v>77.8125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77.8125</v>
      </c>
      <c r="BC25" s="81" t="str">
        <f t="shared" si="13"/>
        <v/>
      </c>
      <c r="BE25" s="32">
        <f t="shared" si="14"/>
        <v>79.5</v>
      </c>
      <c r="BF25" s="32">
        <f t="shared" si="15"/>
        <v>77.5</v>
      </c>
      <c r="BG25" s="32">
        <f t="shared" si="16"/>
        <v>76.5</v>
      </c>
      <c r="BH25" s="32">
        <f t="shared" si="17"/>
        <v>77.75</v>
      </c>
      <c r="BI25" s="32">
        <f t="shared" si="18"/>
        <v>77.8125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90</v>
      </c>
      <c r="F26" s="32"/>
      <c r="G26" s="32">
        <v>89</v>
      </c>
      <c r="H26" s="32"/>
      <c r="I26" s="32">
        <v>94</v>
      </c>
      <c r="J26" s="32"/>
      <c r="K26" s="32">
        <v>95</v>
      </c>
      <c r="L26" s="33"/>
      <c r="M26" s="31">
        <v>85</v>
      </c>
      <c r="N26" s="32"/>
      <c r="O26" s="32">
        <v>96</v>
      </c>
      <c r="P26" s="32"/>
      <c r="Q26" s="32">
        <v>91</v>
      </c>
      <c r="R26" s="32"/>
      <c r="S26" s="32">
        <v>93</v>
      </c>
      <c r="T26" s="33"/>
      <c r="U26" s="31">
        <v>89</v>
      </c>
      <c r="V26" s="32"/>
      <c r="W26" s="32">
        <v>95</v>
      </c>
      <c r="X26" s="32"/>
      <c r="Y26" s="32">
        <v>90</v>
      </c>
      <c r="Z26" s="32"/>
      <c r="AA26" s="32">
        <v>91</v>
      </c>
      <c r="AB26" s="33"/>
      <c r="AC26" s="31">
        <v>90</v>
      </c>
      <c r="AD26" s="32"/>
      <c r="AE26" s="32">
        <v>94</v>
      </c>
      <c r="AF26" s="32"/>
      <c r="AG26" s="32">
        <v>95</v>
      </c>
      <c r="AH26" s="32"/>
      <c r="AI26" s="32">
        <v>93</v>
      </c>
      <c r="AJ26" s="13"/>
      <c r="AK26" s="61">
        <f t="shared" si="0"/>
        <v>92</v>
      </c>
      <c r="AL26" s="62">
        <f t="shared" si="1"/>
        <v>91.25</v>
      </c>
      <c r="AM26" s="63">
        <f t="shared" si="2"/>
        <v>91.25</v>
      </c>
      <c r="AN26" s="64">
        <f t="shared" si="3"/>
        <v>93</v>
      </c>
      <c r="AO26" s="65">
        <f t="shared" si="4"/>
        <v>91.875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91.875</v>
      </c>
      <c r="BC26" s="81" t="str">
        <f t="shared" si="13"/>
        <v/>
      </c>
      <c r="BE26" s="32">
        <f t="shared" si="14"/>
        <v>88.5</v>
      </c>
      <c r="BF26" s="32">
        <f t="shared" si="15"/>
        <v>93.5</v>
      </c>
      <c r="BG26" s="32">
        <f t="shared" si="16"/>
        <v>92.5</v>
      </c>
      <c r="BH26" s="32">
        <f t="shared" si="17"/>
        <v>93</v>
      </c>
      <c r="BI26" s="32">
        <f t="shared" si="18"/>
        <v>91.875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84</v>
      </c>
      <c r="F27" s="32"/>
      <c r="G27" s="32">
        <v>85</v>
      </c>
      <c r="H27" s="32"/>
      <c r="I27" s="32">
        <v>87</v>
      </c>
      <c r="J27" s="32"/>
      <c r="K27" s="32">
        <v>88</v>
      </c>
      <c r="L27" s="33"/>
      <c r="M27" s="31">
        <v>78</v>
      </c>
      <c r="N27" s="32"/>
      <c r="O27" s="32">
        <v>89</v>
      </c>
      <c r="P27" s="32"/>
      <c r="Q27" s="32">
        <v>90</v>
      </c>
      <c r="R27" s="32"/>
      <c r="S27" s="32">
        <v>85</v>
      </c>
      <c r="T27" s="33"/>
      <c r="U27" s="31">
        <v>85</v>
      </c>
      <c r="V27" s="32"/>
      <c r="W27" s="32">
        <v>86</v>
      </c>
      <c r="X27" s="32"/>
      <c r="Y27" s="32">
        <v>87</v>
      </c>
      <c r="Z27" s="32"/>
      <c r="AA27" s="32">
        <v>88</v>
      </c>
      <c r="AB27" s="33"/>
      <c r="AC27" s="31">
        <v>86</v>
      </c>
      <c r="AD27" s="32"/>
      <c r="AE27" s="32">
        <v>89</v>
      </c>
      <c r="AF27" s="32"/>
      <c r="AG27" s="32">
        <v>87</v>
      </c>
      <c r="AH27" s="32"/>
      <c r="AI27" s="32">
        <v>88</v>
      </c>
      <c r="AJ27" s="13"/>
      <c r="AK27" s="61">
        <f t="shared" si="0"/>
        <v>86</v>
      </c>
      <c r="AL27" s="62">
        <f t="shared" si="1"/>
        <v>85.5</v>
      </c>
      <c r="AM27" s="63">
        <f t="shared" si="2"/>
        <v>86.5</v>
      </c>
      <c r="AN27" s="64">
        <f t="shared" si="3"/>
        <v>87.5</v>
      </c>
      <c r="AO27" s="65">
        <f t="shared" si="4"/>
        <v>86.375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86.375</v>
      </c>
      <c r="BC27" s="81" t="str">
        <f t="shared" si="13"/>
        <v/>
      </c>
      <c r="BE27" s="32">
        <f t="shared" si="14"/>
        <v>83.25</v>
      </c>
      <c r="BF27" s="32">
        <f t="shared" si="15"/>
        <v>87.25</v>
      </c>
      <c r="BG27" s="32">
        <f t="shared" si="16"/>
        <v>87.75</v>
      </c>
      <c r="BH27" s="32">
        <f t="shared" si="17"/>
        <v>87.25</v>
      </c>
      <c r="BI27" s="32">
        <f t="shared" si="18"/>
        <v>86.375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>
        <v>76</v>
      </c>
      <c r="F28" s="32"/>
      <c r="G28" s="32">
        <v>77</v>
      </c>
      <c r="H28" s="32"/>
      <c r="I28" s="32">
        <v>76</v>
      </c>
      <c r="J28" s="32"/>
      <c r="K28" s="32">
        <v>78</v>
      </c>
      <c r="L28" s="33"/>
      <c r="M28" s="31">
        <v>78</v>
      </c>
      <c r="N28" s="32"/>
      <c r="O28" s="32">
        <v>76</v>
      </c>
      <c r="P28" s="32"/>
      <c r="Q28" s="32">
        <v>75</v>
      </c>
      <c r="R28" s="32"/>
      <c r="S28" s="32">
        <v>76</v>
      </c>
      <c r="T28" s="33"/>
      <c r="U28" s="31">
        <v>77</v>
      </c>
      <c r="V28" s="32"/>
      <c r="W28" s="32">
        <v>76</v>
      </c>
      <c r="X28" s="32"/>
      <c r="Y28" s="32">
        <v>78</v>
      </c>
      <c r="Z28" s="32"/>
      <c r="AA28" s="32">
        <v>79</v>
      </c>
      <c r="AB28" s="33"/>
      <c r="AC28" s="31">
        <v>76</v>
      </c>
      <c r="AD28" s="32"/>
      <c r="AE28" s="32">
        <v>78</v>
      </c>
      <c r="AF28" s="32"/>
      <c r="AG28" s="32">
        <v>79</v>
      </c>
      <c r="AH28" s="32"/>
      <c r="AI28" s="32">
        <v>78</v>
      </c>
      <c r="AJ28" s="13"/>
      <c r="AK28" s="61">
        <f t="shared" si="0"/>
        <v>76.75</v>
      </c>
      <c r="AL28" s="62">
        <f t="shared" si="1"/>
        <v>76.25</v>
      </c>
      <c r="AM28" s="63">
        <f t="shared" si="2"/>
        <v>77.5</v>
      </c>
      <c r="AN28" s="64">
        <f t="shared" si="3"/>
        <v>77.75</v>
      </c>
      <c r="AO28" s="65">
        <f t="shared" si="4"/>
        <v>77.0625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77.0625</v>
      </c>
      <c r="BC28" s="81" t="str">
        <f t="shared" si="13"/>
        <v/>
      </c>
      <c r="BE28" s="32">
        <f t="shared" si="14"/>
        <v>76.75</v>
      </c>
      <c r="BF28" s="32">
        <f t="shared" si="15"/>
        <v>76.75</v>
      </c>
      <c r="BG28" s="32">
        <f t="shared" si="16"/>
        <v>77</v>
      </c>
      <c r="BH28" s="32">
        <f t="shared" si="17"/>
        <v>77.75</v>
      </c>
      <c r="BI28" s="32">
        <f t="shared" si="18"/>
        <v>77.0625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75</v>
      </c>
      <c r="F29" s="32"/>
      <c r="G29" s="32">
        <v>80</v>
      </c>
      <c r="H29" s="32"/>
      <c r="I29" s="32">
        <v>81</v>
      </c>
      <c r="J29" s="32"/>
      <c r="K29" s="32">
        <v>84</v>
      </c>
      <c r="L29" s="33"/>
      <c r="M29" s="31">
        <v>76</v>
      </c>
      <c r="N29" s="32"/>
      <c r="O29" s="32">
        <v>80</v>
      </c>
      <c r="P29" s="32"/>
      <c r="Q29" s="32">
        <v>81</v>
      </c>
      <c r="R29" s="32"/>
      <c r="S29" s="32">
        <v>82</v>
      </c>
      <c r="T29" s="33"/>
      <c r="U29" s="31">
        <v>76</v>
      </c>
      <c r="V29" s="32"/>
      <c r="W29" s="32">
        <v>80</v>
      </c>
      <c r="X29" s="32"/>
      <c r="Y29" s="32">
        <v>83</v>
      </c>
      <c r="Z29" s="32"/>
      <c r="AA29" s="32">
        <v>84</v>
      </c>
      <c r="AB29" s="33"/>
      <c r="AC29" s="31">
        <v>76</v>
      </c>
      <c r="AD29" s="32"/>
      <c r="AE29" s="32">
        <v>81</v>
      </c>
      <c r="AF29" s="32"/>
      <c r="AG29" s="32">
        <v>84</v>
      </c>
      <c r="AH29" s="32"/>
      <c r="AI29" s="32">
        <v>85</v>
      </c>
      <c r="AJ29" s="13"/>
      <c r="AK29" s="61">
        <f t="shared" si="0"/>
        <v>80</v>
      </c>
      <c r="AL29" s="62">
        <f t="shared" si="1"/>
        <v>79.75</v>
      </c>
      <c r="AM29" s="63">
        <f t="shared" si="2"/>
        <v>80.75</v>
      </c>
      <c r="AN29" s="64">
        <f t="shared" si="3"/>
        <v>81.5</v>
      </c>
      <c r="AO29" s="65">
        <f t="shared" si="4"/>
        <v>80.5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80.5</v>
      </c>
      <c r="BC29" s="81" t="str">
        <f t="shared" si="13"/>
        <v/>
      </c>
      <c r="BE29" s="32">
        <f t="shared" si="14"/>
        <v>75.75</v>
      </c>
      <c r="BF29" s="32">
        <f t="shared" si="15"/>
        <v>80.25</v>
      </c>
      <c r="BG29" s="32">
        <f t="shared" si="16"/>
        <v>82.25</v>
      </c>
      <c r="BH29" s="32">
        <f t="shared" si="17"/>
        <v>83.75</v>
      </c>
      <c r="BI29" s="32">
        <f t="shared" si="18"/>
        <v>80.5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77</v>
      </c>
      <c r="F30" s="32"/>
      <c r="G30" s="32">
        <v>79</v>
      </c>
      <c r="H30" s="32"/>
      <c r="I30" s="32">
        <v>75</v>
      </c>
      <c r="J30" s="32"/>
      <c r="K30" s="32">
        <v>78</v>
      </c>
      <c r="L30" s="33"/>
      <c r="M30" s="31">
        <v>76</v>
      </c>
      <c r="N30" s="32"/>
      <c r="O30" s="32">
        <v>77</v>
      </c>
      <c r="P30" s="32"/>
      <c r="Q30" s="32">
        <v>78</v>
      </c>
      <c r="R30" s="32"/>
      <c r="S30" s="32">
        <v>76</v>
      </c>
      <c r="T30" s="33"/>
      <c r="U30" s="31">
        <v>75</v>
      </c>
      <c r="V30" s="32"/>
      <c r="W30" s="32">
        <v>75</v>
      </c>
      <c r="X30" s="32"/>
      <c r="Y30" s="32">
        <v>77</v>
      </c>
      <c r="Z30" s="32"/>
      <c r="AA30" s="32">
        <v>78</v>
      </c>
      <c r="AB30" s="33"/>
      <c r="AC30" s="31">
        <v>76</v>
      </c>
      <c r="AD30" s="32"/>
      <c r="AE30" s="32">
        <v>79</v>
      </c>
      <c r="AF30" s="32"/>
      <c r="AG30" s="32">
        <v>79</v>
      </c>
      <c r="AH30" s="32"/>
      <c r="AI30" s="32">
        <v>78</v>
      </c>
      <c r="AJ30" s="13"/>
      <c r="AK30" s="61">
        <f t="shared" si="0"/>
        <v>77.25</v>
      </c>
      <c r="AL30" s="62">
        <f t="shared" si="1"/>
        <v>76.75</v>
      </c>
      <c r="AM30" s="63">
        <f t="shared" si="2"/>
        <v>76.25</v>
      </c>
      <c r="AN30" s="64">
        <f t="shared" si="3"/>
        <v>78</v>
      </c>
      <c r="AO30" s="65">
        <f t="shared" si="4"/>
        <v>77.0625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77.0625</v>
      </c>
      <c r="BC30" s="81" t="str">
        <f t="shared" si="13"/>
        <v/>
      </c>
      <c r="BE30" s="32">
        <f t="shared" si="14"/>
        <v>76</v>
      </c>
      <c r="BF30" s="32">
        <f t="shared" si="15"/>
        <v>77.5</v>
      </c>
      <c r="BG30" s="32">
        <f t="shared" si="16"/>
        <v>77.25</v>
      </c>
      <c r="BH30" s="32">
        <f t="shared" si="17"/>
        <v>77.5</v>
      </c>
      <c r="BI30" s="32">
        <f t="shared" si="18"/>
        <v>77.0625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3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/>
      <c r="F32" s="32"/>
      <c r="G32" s="32"/>
      <c r="H32" s="32"/>
      <c r="I32" s="32"/>
      <c r="J32" s="32"/>
      <c r="K32" s="32"/>
      <c r="L32" s="33"/>
      <c r="M32" s="31"/>
      <c r="N32" s="32"/>
      <c r="O32" s="32"/>
      <c r="P32" s="32"/>
      <c r="Q32" s="32"/>
      <c r="R32" s="32"/>
      <c r="S32" s="32"/>
      <c r="T32" s="33"/>
      <c r="U32" s="31"/>
      <c r="V32" s="32"/>
      <c r="W32" s="32"/>
      <c r="X32" s="32"/>
      <c r="Y32" s="32"/>
      <c r="Z32" s="32"/>
      <c r="AA32" s="32"/>
      <c r="AB32" s="33"/>
      <c r="AC32" s="31"/>
      <c r="AD32" s="32"/>
      <c r="AE32" s="32"/>
      <c r="AF32" s="32"/>
      <c r="AG32" s="32"/>
      <c r="AH32" s="32"/>
      <c r="AI32" s="32"/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>
        <v>78</v>
      </c>
      <c r="F33" s="32"/>
      <c r="G33" s="32">
        <v>79</v>
      </c>
      <c r="H33" s="32"/>
      <c r="I33" s="32">
        <v>76</v>
      </c>
      <c r="J33" s="32"/>
      <c r="K33" s="32">
        <v>77</v>
      </c>
      <c r="L33" s="33"/>
      <c r="M33" s="31">
        <v>78</v>
      </c>
      <c r="N33" s="32"/>
      <c r="O33" s="32">
        <v>76</v>
      </c>
      <c r="P33" s="32"/>
      <c r="Q33" s="32">
        <v>75</v>
      </c>
      <c r="R33" s="32"/>
      <c r="S33" s="32">
        <v>74</v>
      </c>
      <c r="T33" s="33"/>
      <c r="U33" s="31">
        <v>71</v>
      </c>
      <c r="V33" s="32"/>
      <c r="W33" s="32">
        <v>78</v>
      </c>
      <c r="X33" s="32"/>
      <c r="Y33" s="32">
        <v>79</v>
      </c>
      <c r="Z33" s="32"/>
      <c r="AA33" s="32">
        <v>76</v>
      </c>
      <c r="AB33" s="33"/>
      <c r="AC33" s="31">
        <v>78</v>
      </c>
      <c r="AD33" s="32"/>
      <c r="AE33" s="32">
        <v>76</v>
      </c>
      <c r="AF33" s="32"/>
      <c r="AG33" s="32">
        <v>75</v>
      </c>
      <c r="AH33" s="32"/>
      <c r="AI33" s="32">
        <v>74</v>
      </c>
      <c r="AJ33" s="13"/>
      <c r="AK33" s="61">
        <f t="shared" si="0"/>
        <v>77.5</v>
      </c>
      <c r="AL33" s="62">
        <f t="shared" si="1"/>
        <v>75.75</v>
      </c>
      <c r="AM33" s="63">
        <f t="shared" si="2"/>
        <v>76</v>
      </c>
      <c r="AN33" s="64">
        <f t="shared" si="3"/>
        <v>75.75</v>
      </c>
      <c r="AO33" s="65">
        <f t="shared" si="4"/>
        <v>76.25</v>
      </c>
      <c r="AP33" s="54"/>
      <c r="AR33" s="71" t="str">
        <f t="shared" si="5"/>
        <v/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>
        <f t="shared" si="12"/>
        <v>76.25</v>
      </c>
      <c r="BC33" s="81" t="str">
        <f t="shared" si="13"/>
        <v/>
      </c>
      <c r="BE33" s="32">
        <f t="shared" si="14"/>
        <v>76.25</v>
      </c>
      <c r="BF33" s="32">
        <f t="shared" si="15"/>
        <v>77.25</v>
      </c>
      <c r="BG33" s="32">
        <f t="shared" si="16"/>
        <v>76.25</v>
      </c>
      <c r="BH33" s="32">
        <f t="shared" si="17"/>
        <v>75.25</v>
      </c>
      <c r="BI33" s="32">
        <f t="shared" si="18"/>
        <v>76.25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75</v>
      </c>
      <c r="F34" s="32"/>
      <c r="G34" s="32">
        <v>76</v>
      </c>
      <c r="H34" s="32"/>
      <c r="I34" s="32">
        <v>77</v>
      </c>
      <c r="J34" s="32"/>
      <c r="K34" s="32">
        <v>78</v>
      </c>
      <c r="L34" s="33"/>
      <c r="M34" s="31">
        <v>75</v>
      </c>
      <c r="N34" s="32"/>
      <c r="O34" s="32">
        <v>76</v>
      </c>
      <c r="P34" s="32"/>
      <c r="Q34" s="32">
        <v>77</v>
      </c>
      <c r="R34" s="32"/>
      <c r="S34" s="32">
        <v>78</v>
      </c>
      <c r="T34" s="33"/>
      <c r="U34" s="31">
        <v>75</v>
      </c>
      <c r="V34" s="32"/>
      <c r="W34" s="32">
        <v>74</v>
      </c>
      <c r="X34" s="32"/>
      <c r="Y34" s="32">
        <v>74</v>
      </c>
      <c r="Z34" s="32"/>
      <c r="AA34" s="32">
        <v>75</v>
      </c>
      <c r="AB34" s="33"/>
      <c r="AC34" s="31">
        <v>73</v>
      </c>
      <c r="AD34" s="32"/>
      <c r="AE34" s="32">
        <v>74</v>
      </c>
      <c r="AF34" s="32"/>
      <c r="AG34" s="32">
        <v>75</v>
      </c>
      <c r="AH34" s="32"/>
      <c r="AI34" s="32">
        <v>73</v>
      </c>
      <c r="AJ34" s="13"/>
      <c r="AK34" s="61">
        <f t="shared" si="0"/>
        <v>76.5</v>
      </c>
      <c r="AL34" s="62">
        <f t="shared" si="1"/>
        <v>76.5</v>
      </c>
      <c r="AM34" s="63">
        <f t="shared" si="2"/>
        <v>74.5</v>
      </c>
      <c r="AN34" s="64">
        <f t="shared" si="3"/>
        <v>73.75</v>
      </c>
      <c r="AO34" s="65">
        <f t="shared" si="4"/>
        <v>75.3125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75.3125</v>
      </c>
      <c r="BC34" s="81" t="str">
        <f t="shared" si="13"/>
        <v/>
      </c>
      <c r="BE34" s="32">
        <f t="shared" si="14"/>
        <v>74.5</v>
      </c>
      <c r="BF34" s="32">
        <f t="shared" si="15"/>
        <v>75</v>
      </c>
      <c r="BG34" s="32">
        <f t="shared" si="16"/>
        <v>75.75</v>
      </c>
      <c r="BH34" s="32">
        <f t="shared" si="17"/>
        <v>76</v>
      </c>
      <c r="BI34" s="32">
        <f t="shared" si="18"/>
        <v>75.3125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>
        <v>90</v>
      </c>
      <c r="F35" s="32"/>
      <c r="G35" s="32"/>
      <c r="H35" s="32"/>
      <c r="I35" s="32"/>
      <c r="J35" s="32"/>
      <c r="K35" s="32"/>
      <c r="L35" s="33"/>
      <c r="M35" s="31">
        <v>95</v>
      </c>
      <c r="N35" s="32"/>
      <c r="O35" s="32"/>
      <c r="P35" s="32"/>
      <c r="Q35" s="32"/>
      <c r="R35" s="32"/>
      <c r="S35" s="32"/>
      <c r="T35" s="33"/>
      <c r="U35" s="31">
        <v>96</v>
      </c>
      <c r="V35" s="32"/>
      <c r="W35" s="32"/>
      <c r="X35" s="32"/>
      <c r="Y35" s="32"/>
      <c r="Z35" s="32"/>
      <c r="AA35" s="32"/>
      <c r="AB35" s="33"/>
      <c r="AC35" s="31">
        <v>95</v>
      </c>
      <c r="AD35" s="32"/>
      <c r="AE35" s="32"/>
      <c r="AF35" s="32"/>
      <c r="AG35" s="32"/>
      <c r="AH35" s="32"/>
      <c r="AI35" s="32"/>
      <c r="AJ35" s="13"/>
      <c r="AK35" s="61">
        <f t="shared" si="0"/>
        <v>22.5</v>
      </c>
      <c r="AL35" s="62">
        <f t="shared" si="1"/>
        <v>23.75</v>
      </c>
      <c r="AM35" s="63">
        <f t="shared" si="2"/>
        <v>24</v>
      </c>
      <c r="AN35" s="64">
        <f t="shared" si="3"/>
        <v>23.75</v>
      </c>
      <c r="AO35" s="65">
        <f t="shared" si="4"/>
        <v>23.5</v>
      </c>
      <c r="AP35" s="54"/>
      <c r="AR35" s="71">
        <f t="shared" si="5"/>
        <v>11.75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23.5</v>
      </c>
      <c r="BE35" s="32">
        <f t="shared" si="14"/>
        <v>94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23.5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90</v>
      </c>
      <c r="F36" s="32"/>
      <c r="G36" s="32">
        <v>95</v>
      </c>
      <c r="H36" s="32"/>
      <c r="I36" s="32">
        <v>94</v>
      </c>
      <c r="J36" s="32"/>
      <c r="K36" s="32">
        <v>93</v>
      </c>
      <c r="L36" s="33"/>
      <c r="M36" s="31">
        <v>95</v>
      </c>
      <c r="N36" s="32"/>
      <c r="O36" s="32">
        <v>94</v>
      </c>
      <c r="P36" s="32"/>
      <c r="Q36" s="32">
        <v>95</v>
      </c>
      <c r="R36" s="32"/>
      <c r="S36" s="32">
        <v>96</v>
      </c>
      <c r="T36" s="33"/>
      <c r="U36" s="31">
        <v>96</v>
      </c>
      <c r="V36" s="32"/>
      <c r="W36" s="32">
        <v>97</v>
      </c>
      <c r="X36" s="32"/>
      <c r="Y36" s="32">
        <v>95</v>
      </c>
      <c r="Z36" s="32"/>
      <c r="AA36" s="32">
        <v>93</v>
      </c>
      <c r="AB36" s="33"/>
      <c r="AC36" s="31">
        <v>95</v>
      </c>
      <c r="AD36" s="32"/>
      <c r="AE36" s="32">
        <v>94</v>
      </c>
      <c r="AF36" s="32"/>
      <c r="AG36" s="32">
        <v>95</v>
      </c>
      <c r="AH36" s="32"/>
      <c r="AI36" s="32">
        <v>93</v>
      </c>
      <c r="AJ36" s="13"/>
      <c r="AK36" s="61">
        <f t="shared" si="0"/>
        <v>93</v>
      </c>
      <c r="AL36" s="62">
        <f t="shared" si="1"/>
        <v>95</v>
      </c>
      <c r="AM36" s="63">
        <f t="shared" si="2"/>
        <v>95.25</v>
      </c>
      <c r="AN36" s="64">
        <f t="shared" si="3"/>
        <v>94.25</v>
      </c>
      <c r="AO36" s="65">
        <f t="shared" si="4"/>
        <v>94.375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94.375</v>
      </c>
      <c r="BC36" s="81" t="str">
        <f t="shared" si="13"/>
        <v/>
      </c>
      <c r="BE36" s="32">
        <f t="shared" si="14"/>
        <v>94</v>
      </c>
      <c r="BF36" s="32">
        <f t="shared" si="15"/>
        <v>95</v>
      </c>
      <c r="BG36" s="32">
        <f t="shared" si="16"/>
        <v>94.75</v>
      </c>
      <c r="BH36" s="32">
        <f t="shared" si="17"/>
        <v>93.75</v>
      </c>
      <c r="BI36" s="32">
        <f t="shared" si="18"/>
        <v>94.375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84</v>
      </c>
      <c r="F37" s="32"/>
      <c r="G37" s="32">
        <v>86</v>
      </c>
      <c r="H37" s="32"/>
      <c r="I37" s="32">
        <v>84</v>
      </c>
      <c r="J37" s="32"/>
      <c r="K37" s="32">
        <v>85</v>
      </c>
      <c r="L37" s="33"/>
      <c r="M37" s="31">
        <v>85</v>
      </c>
      <c r="N37" s="32"/>
      <c r="O37" s="32">
        <v>86</v>
      </c>
      <c r="P37" s="32"/>
      <c r="Q37" s="32">
        <v>87</v>
      </c>
      <c r="R37" s="32"/>
      <c r="S37" s="32">
        <v>85</v>
      </c>
      <c r="T37" s="33"/>
      <c r="U37" s="31">
        <v>84</v>
      </c>
      <c r="V37" s="32"/>
      <c r="W37" s="32">
        <v>84</v>
      </c>
      <c r="X37" s="32"/>
      <c r="Y37" s="32">
        <v>85</v>
      </c>
      <c r="Z37" s="32"/>
      <c r="AA37" s="32">
        <v>83</v>
      </c>
      <c r="AB37" s="33"/>
      <c r="AC37" s="31">
        <v>85</v>
      </c>
      <c r="AD37" s="32"/>
      <c r="AE37" s="32">
        <v>84</v>
      </c>
      <c r="AF37" s="32"/>
      <c r="AG37" s="32">
        <v>86</v>
      </c>
      <c r="AH37" s="32"/>
      <c r="AI37" s="32">
        <v>84</v>
      </c>
      <c r="AJ37" s="13"/>
      <c r="AK37" s="61">
        <f t="shared" si="0"/>
        <v>84.75</v>
      </c>
      <c r="AL37" s="62">
        <f t="shared" si="1"/>
        <v>85.75</v>
      </c>
      <c r="AM37" s="63">
        <f t="shared" si="2"/>
        <v>84</v>
      </c>
      <c r="AN37" s="64">
        <f t="shared" si="3"/>
        <v>84.75</v>
      </c>
      <c r="AO37" s="65">
        <f t="shared" si="4"/>
        <v>84.8125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84.8125</v>
      </c>
      <c r="BC37" s="81" t="str">
        <f t="shared" si="13"/>
        <v/>
      </c>
      <c r="BE37" s="32">
        <f t="shared" si="14"/>
        <v>84.5</v>
      </c>
      <c r="BF37" s="32">
        <f t="shared" si="15"/>
        <v>85</v>
      </c>
      <c r="BG37" s="32">
        <f t="shared" si="16"/>
        <v>85.5</v>
      </c>
      <c r="BH37" s="32">
        <f t="shared" si="17"/>
        <v>84.25</v>
      </c>
      <c r="BI37" s="32">
        <f t="shared" si="18"/>
        <v>84.8125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85</v>
      </c>
      <c r="F38" s="32"/>
      <c r="G38" s="32">
        <v>83</v>
      </c>
      <c r="H38" s="32"/>
      <c r="I38" s="32">
        <v>82</v>
      </c>
      <c r="J38" s="32"/>
      <c r="K38" s="32">
        <v>84</v>
      </c>
      <c r="L38" s="33"/>
      <c r="M38" s="31">
        <v>81</v>
      </c>
      <c r="N38" s="32"/>
      <c r="O38" s="32">
        <v>83</v>
      </c>
      <c r="P38" s="32"/>
      <c r="Q38" s="32">
        <v>82</v>
      </c>
      <c r="R38" s="32"/>
      <c r="S38" s="32">
        <v>82</v>
      </c>
      <c r="T38" s="33"/>
      <c r="U38" s="31">
        <v>73</v>
      </c>
      <c r="V38" s="32"/>
      <c r="W38" s="32">
        <v>85</v>
      </c>
      <c r="X38" s="32"/>
      <c r="Y38" s="32">
        <v>83</v>
      </c>
      <c r="Z38" s="32"/>
      <c r="AA38" s="32">
        <v>82</v>
      </c>
      <c r="AB38" s="33"/>
      <c r="AC38" s="31">
        <v>84</v>
      </c>
      <c r="AD38" s="32"/>
      <c r="AE38" s="32">
        <v>85</v>
      </c>
      <c r="AF38" s="32"/>
      <c r="AG38" s="32">
        <v>83</v>
      </c>
      <c r="AH38" s="32"/>
      <c r="AI38" s="32">
        <v>84</v>
      </c>
      <c r="AJ38" s="13"/>
      <c r="AK38" s="61">
        <f t="shared" si="0"/>
        <v>83.5</v>
      </c>
      <c r="AL38" s="62">
        <f t="shared" si="1"/>
        <v>82</v>
      </c>
      <c r="AM38" s="63">
        <f t="shared" si="2"/>
        <v>80.75</v>
      </c>
      <c r="AN38" s="64">
        <f t="shared" si="3"/>
        <v>84</v>
      </c>
      <c r="AO38" s="65">
        <f t="shared" si="4"/>
        <v>82.5625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82.5625</v>
      </c>
      <c r="BC38" s="81" t="str">
        <f t="shared" si="13"/>
        <v/>
      </c>
      <c r="BE38" s="32">
        <f t="shared" si="14"/>
        <v>80.75</v>
      </c>
      <c r="BF38" s="32">
        <f t="shared" si="15"/>
        <v>84</v>
      </c>
      <c r="BG38" s="32">
        <f t="shared" si="16"/>
        <v>82.5</v>
      </c>
      <c r="BH38" s="32">
        <f t="shared" si="17"/>
        <v>83</v>
      </c>
      <c r="BI38" s="32">
        <f t="shared" si="18"/>
        <v>82.5625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3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2">
        <f t="shared" si="14"/>
        <v>0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76</v>
      </c>
      <c r="F40" s="32"/>
      <c r="G40" s="32">
        <v>75</v>
      </c>
      <c r="H40" s="32"/>
      <c r="I40" s="32">
        <v>75</v>
      </c>
      <c r="J40" s="32"/>
      <c r="K40" s="32">
        <v>72</v>
      </c>
      <c r="L40" s="33"/>
      <c r="M40" s="31">
        <v>74</v>
      </c>
      <c r="N40" s="32"/>
      <c r="O40" s="32">
        <v>75</v>
      </c>
      <c r="P40" s="32"/>
      <c r="Q40" s="32">
        <v>76</v>
      </c>
      <c r="R40" s="32"/>
      <c r="S40" s="32">
        <v>78</v>
      </c>
      <c r="T40" s="33"/>
      <c r="U40" s="31">
        <v>73</v>
      </c>
      <c r="V40" s="32"/>
      <c r="W40" s="32">
        <v>75</v>
      </c>
      <c r="X40" s="32"/>
      <c r="Y40" s="32">
        <v>76</v>
      </c>
      <c r="Z40" s="32"/>
      <c r="AA40" s="32">
        <v>75</v>
      </c>
      <c r="AB40" s="33"/>
      <c r="AC40" s="31">
        <v>77</v>
      </c>
      <c r="AD40" s="32"/>
      <c r="AE40" s="32">
        <v>79</v>
      </c>
      <c r="AF40" s="32"/>
      <c r="AG40" s="32">
        <v>78</v>
      </c>
      <c r="AH40" s="32"/>
      <c r="AI40" s="32">
        <v>76</v>
      </c>
      <c r="AJ40" s="13"/>
      <c r="AK40" s="61">
        <f t="shared" si="0"/>
        <v>74.5</v>
      </c>
      <c r="AL40" s="62">
        <f t="shared" si="1"/>
        <v>75.75</v>
      </c>
      <c r="AM40" s="63">
        <f t="shared" si="2"/>
        <v>74.75</v>
      </c>
      <c r="AN40" s="64">
        <f t="shared" si="3"/>
        <v>77.5</v>
      </c>
      <c r="AO40" s="65">
        <f t="shared" si="4"/>
        <v>75.625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75.625</v>
      </c>
      <c r="BC40" s="81" t="str">
        <f t="shared" si="13"/>
        <v/>
      </c>
      <c r="BE40" s="32">
        <f t="shared" si="14"/>
        <v>75</v>
      </c>
      <c r="BF40" s="32">
        <f t="shared" si="15"/>
        <v>76</v>
      </c>
      <c r="BG40" s="32">
        <f t="shared" si="16"/>
        <v>76.25</v>
      </c>
      <c r="BH40" s="32">
        <f t="shared" si="17"/>
        <v>75.25</v>
      </c>
      <c r="BI40" s="32">
        <f t="shared" si="18"/>
        <v>75.625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80</v>
      </c>
      <c r="F41" s="32"/>
      <c r="G41" s="32">
        <v>79</v>
      </c>
      <c r="H41" s="32"/>
      <c r="I41" s="32">
        <v>78</v>
      </c>
      <c r="J41" s="32"/>
      <c r="K41" s="32">
        <v>76</v>
      </c>
      <c r="L41" s="33"/>
      <c r="M41" s="31">
        <v>77</v>
      </c>
      <c r="N41" s="32"/>
      <c r="O41" s="32">
        <v>78</v>
      </c>
      <c r="P41" s="32"/>
      <c r="Q41" s="32">
        <v>79</v>
      </c>
      <c r="R41" s="32"/>
      <c r="S41" s="32">
        <v>76</v>
      </c>
      <c r="T41" s="33"/>
      <c r="U41" s="31">
        <v>77</v>
      </c>
      <c r="V41" s="32"/>
      <c r="W41" s="32">
        <v>75</v>
      </c>
      <c r="X41" s="32"/>
      <c r="Y41" s="32">
        <v>77</v>
      </c>
      <c r="Z41" s="32"/>
      <c r="AA41" s="32">
        <v>78</v>
      </c>
      <c r="AB41" s="33"/>
      <c r="AC41" s="31">
        <v>77</v>
      </c>
      <c r="AD41" s="32"/>
      <c r="AE41" s="32">
        <v>79</v>
      </c>
      <c r="AF41" s="32"/>
      <c r="AG41" s="32">
        <v>76</v>
      </c>
      <c r="AH41" s="32"/>
      <c r="AI41" s="32">
        <v>78</v>
      </c>
      <c r="AJ41" s="13"/>
      <c r="AK41" s="61">
        <f t="shared" si="0"/>
        <v>78.25</v>
      </c>
      <c r="AL41" s="62">
        <f t="shared" si="1"/>
        <v>77.5</v>
      </c>
      <c r="AM41" s="63">
        <f t="shared" si="2"/>
        <v>76.75</v>
      </c>
      <c r="AN41" s="64">
        <f t="shared" si="3"/>
        <v>77.5</v>
      </c>
      <c r="AO41" s="65">
        <f t="shared" si="4"/>
        <v>77.5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77.5</v>
      </c>
      <c r="BC41" s="81" t="str">
        <f t="shared" si="13"/>
        <v/>
      </c>
      <c r="BE41" s="32">
        <f t="shared" si="14"/>
        <v>77.75</v>
      </c>
      <c r="BF41" s="32">
        <f t="shared" si="15"/>
        <v>77.75</v>
      </c>
      <c r="BG41" s="32">
        <f t="shared" si="16"/>
        <v>77.5</v>
      </c>
      <c r="BH41" s="32">
        <f t="shared" si="17"/>
        <v>77</v>
      </c>
      <c r="BI41" s="32">
        <f t="shared" si="18"/>
        <v>77.5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79</v>
      </c>
      <c r="F42" s="32"/>
      <c r="G42" s="32">
        <v>80</v>
      </c>
      <c r="H42" s="32"/>
      <c r="I42" s="32">
        <v>81</v>
      </c>
      <c r="J42" s="32"/>
      <c r="K42" s="32">
        <v>83</v>
      </c>
      <c r="L42" s="33"/>
      <c r="M42" s="31">
        <v>81</v>
      </c>
      <c r="N42" s="32"/>
      <c r="O42" s="32">
        <v>82</v>
      </c>
      <c r="P42" s="32"/>
      <c r="Q42" s="32">
        <v>83</v>
      </c>
      <c r="R42" s="32"/>
      <c r="S42" s="32">
        <v>84</v>
      </c>
      <c r="T42" s="33"/>
      <c r="U42" s="31">
        <v>85</v>
      </c>
      <c r="V42" s="32"/>
      <c r="W42" s="32">
        <v>84</v>
      </c>
      <c r="X42" s="32"/>
      <c r="Y42" s="32">
        <v>84</v>
      </c>
      <c r="Z42" s="32"/>
      <c r="AA42" s="32">
        <v>85</v>
      </c>
      <c r="AB42" s="33"/>
      <c r="AC42" s="31">
        <v>86</v>
      </c>
      <c r="AD42" s="32"/>
      <c r="AE42" s="32">
        <v>87</v>
      </c>
      <c r="AF42" s="32"/>
      <c r="AG42" s="32">
        <v>88</v>
      </c>
      <c r="AH42" s="32"/>
      <c r="AI42" s="32">
        <v>86</v>
      </c>
      <c r="AJ42" s="13"/>
      <c r="AK42" s="61">
        <f t="shared" si="0"/>
        <v>80.75</v>
      </c>
      <c r="AL42" s="62">
        <f t="shared" si="1"/>
        <v>82.5</v>
      </c>
      <c r="AM42" s="63">
        <f t="shared" si="2"/>
        <v>84.5</v>
      </c>
      <c r="AN42" s="64">
        <f t="shared" si="3"/>
        <v>86.75</v>
      </c>
      <c r="AO42" s="65">
        <f t="shared" si="4"/>
        <v>83.625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83.625</v>
      </c>
      <c r="BC42" s="81" t="str">
        <f t="shared" si="13"/>
        <v/>
      </c>
      <c r="BE42" s="32">
        <f t="shared" si="14"/>
        <v>82.75</v>
      </c>
      <c r="BF42" s="32">
        <f t="shared" si="15"/>
        <v>83.25</v>
      </c>
      <c r="BG42" s="32">
        <f t="shared" si="16"/>
        <v>84</v>
      </c>
      <c r="BH42" s="32">
        <f t="shared" si="17"/>
        <v>84.5</v>
      </c>
      <c r="BI42" s="32">
        <f t="shared" si="18"/>
        <v>83.625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90</v>
      </c>
      <c r="F43" s="32"/>
      <c r="G43" s="32">
        <v>89</v>
      </c>
      <c r="H43" s="32"/>
      <c r="I43" s="32">
        <v>87</v>
      </c>
      <c r="J43" s="32"/>
      <c r="K43" s="32">
        <v>88</v>
      </c>
      <c r="L43" s="33"/>
      <c r="M43" s="31">
        <v>90</v>
      </c>
      <c r="N43" s="32"/>
      <c r="O43" s="32">
        <v>89</v>
      </c>
      <c r="P43" s="32"/>
      <c r="Q43" s="32">
        <v>88</v>
      </c>
      <c r="R43" s="32"/>
      <c r="S43" s="32">
        <v>89</v>
      </c>
      <c r="T43" s="33"/>
      <c r="U43" s="31">
        <v>89</v>
      </c>
      <c r="V43" s="32"/>
      <c r="W43" s="32">
        <v>86</v>
      </c>
      <c r="X43" s="32"/>
      <c r="Y43" s="32">
        <v>87</v>
      </c>
      <c r="Z43" s="32"/>
      <c r="AA43" s="32">
        <v>86</v>
      </c>
      <c r="AB43" s="33"/>
      <c r="AC43" s="31">
        <v>88</v>
      </c>
      <c r="AD43" s="32"/>
      <c r="AE43" s="32">
        <v>88</v>
      </c>
      <c r="AF43" s="32"/>
      <c r="AG43" s="32">
        <v>89</v>
      </c>
      <c r="AH43" s="32"/>
      <c r="AI43" s="32">
        <v>90</v>
      </c>
      <c r="AJ43" s="13"/>
      <c r="AK43" s="61">
        <f t="shared" si="0"/>
        <v>88.5</v>
      </c>
      <c r="AL43" s="62">
        <f t="shared" si="1"/>
        <v>89</v>
      </c>
      <c r="AM43" s="63">
        <f t="shared" si="2"/>
        <v>87</v>
      </c>
      <c r="AN43" s="64">
        <f t="shared" si="3"/>
        <v>88.75</v>
      </c>
      <c r="AO43" s="65">
        <f t="shared" si="4"/>
        <v>88.3125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88.3125</v>
      </c>
      <c r="BC43" s="81" t="str">
        <f t="shared" si="13"/>
        <v/>
      </c>
      <c r="BE43" s="32">
        <f t="shared" si="14"/>
        <v>89.25</v>
      </c>
      <c r="BF43" s="32">
        <f t="shared" si="15"/>
        <v>88</v>
      </c>
      <c r="BG43" s="32">
        <f t="shared" si="16"/>
        <v>87.75</v>
      </c>
      <c r="BH43" s="32">
        <f t="shared" si="17"/>
        <v>88.25</v>
      </c>
      <c r="BI43" s="32">
        <f t="shared" si="18"/>
        <v>88.3125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/>
      <c r="F44" s="32"/>
      <c r="G44" s="32"/>
      <c r="H44" s="32"/>
      <c r="I44" s="32"/>
      <c r="J44" s="32"/>
      <c r="K44" s="32"/>
      <c r="L44" s="33"/>
      <c r="M44" s="31"/>
      <c r="N44" s="32"/>
      <c r="O44" s="32"/>
      <c r="P44" s="32"/>
      <c r="Q44" s="32"/>
      <c r="R44" s="32"/>
      <c r="S44" s="32"/>
      <c r="T44" s="33"/>
      <c r="U44" s="31"/>
      <c r="V44" s="32"/>
      <c r="W44" s="32"/>
      <c r="X44" s="32"/>
      <c r="Y44" s="32"/>
      <c r="Z44" s="32"/>
      <c r="AA44" s="32"/>
      <c r="AB44" s="33"/>
      <c r="AC44" s="31"/>
      <c r="AD44" s="32"/>
      <c r="AE44" s="32"/>
      <c r="AF44" s="32"/>
      <c r="AG44" s="32"/>
      <c r="AH44" s="32"/>
      <c r="AI44" s="32"/>
      <c r="AJ44" s="13"/>
      <c r="AK44" s="61">
        <f t="shared" si="0"/>
        <v>0</v>
      </c>
      <c r="AL44" s="62">
        <f t="shared" si="1"/>
        <v>0</v>
      </c>
      <c r="AM44" s="63">
        <f t="shared" si="2"/>
        <v>0</v>
      </c>
      <c r="AN44" s="64">
        <f t="shared" si="3"/>
        <v>0</v>
      </c>
      <c r="AO44" s="65">
        <f t="shared" si="4"/>
        <v>0</v>
      </c>
      <c r="AP44" s="54"/>
      <c r="AR44" s="71">
        <f t="shared" si="5"/>
        <v>0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0</v>
      </c>
      <c r="BE44" s="32">
        <f t="shared" si="14"/>
        <v>0</v>
      </c>
      <c r="BF44" s="32">
        <f t="shared" si="15"/>
        <v>0</v>
      </c>
      <c r="BG44" s="32">
        <f t="shared" si="16"/>
        <v>0</v>
      </c>
      <c r="BH44" s="32">
        <f t="shared" si="17"/>
        <v>0</v>
      </c>
      <c r="BI44" s="32">
        <f t="shared" si="18"/>
        <v>0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74</v>
      </c>
      <c r="F45" s="32"/>
      <c r="G45" s="32">
        <v>76</v>
      </c>
      <c r="H45" s="32"/>
      <c r="I45" s="32">
        <v>75</v>
      </c>
      <c r="J45" s="32"/>
      <c r="K45" s="32">
        <v>71</v>
      </c>
      <c r="L45" s="33"/>
      <c r="M45" s="31">
        <v>75</v>
      </c>
      <c r="N45" s="32"/>
      <c r="O45" s="32">
        <v>76</v>
      </c>
      <c r="P45" s="32"/>
      <c r="Q45" s="32">
        <v>75</v>
      </c>
      <c r="R45" s="32"/>
      <c r="S45" s="32">
        <v>76</v>
      </c>
      <c r="T45" s="13"/>
      <c r="U45" s="31">
        <v>74</v>
      </c>
      <c r="V45" s="32"/>
      <c r="W45" s="32">
        <v>75</v>
      </c>
      <c r="X45" s="32"/>
      <c r="Y45" s="32">
        <v>77</v>
      </c>
      <c r="Z45" s="32"/>
      <c r="AA45" s="32">
        <v>78</v>
      </c>
      <c r="AB45" s="33"/>
      <c r="AC45" s="31">
        <v>75</v>
      </c>
      <c r="AD45" s="32"/>
      <c r="AE45" s="32">
        <v>76</v>
      </c>
      <c r="AF45" s="32"/>
      <c r="AG45" s="32">
        <v>74</v>
      </c>
      <c r="AH45" s="32"/>
      <c r="AI45" s="32">
        <v>75</v>
      </c>
      <c r="AJ45" s="13"/>
      <c r="AK45" s="61">
        <f t="shared" si="0"/>
        <v>74</v>
      </c>
      <c r="AL45" s="62">
        <f t="shared" si="1"/>
        <v>75.5</v>
      </c>
      <c r="AM45" s="63">
        <f t="shared" si="2"/>
        <v>76</v>
      </c>
      <c r="AN45" s="64">
        <f t="shared" si="3"/>
        <v>75</v>
      </c>
      <c r="AO45" s="65">
        <f t="shared" si="4"/>
        <v>75.125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75.125</v>
      </c>
      <c r="BC45" s="81" t="str">
        <f t="shared" si="13"/>
        <v/>
      </c>
      <c r="BE45" s="32">
        <f t="shared" si="14"/>
        <v>74.5</v>
      </c>
      <c r="BF45" s="32">
        <f t="shared" si="15"/>
        <v>75.75</v>
      </c>
      <c r="BG45" s="32">
        <f t="shared" si="16"/>
        <v>75.25</v>
      </c>
      <c r="BH45" s="32">
        <f t="shared" si="17"/>
        <v>75</v>
      </c>
      <c r="BI45" s="32">
        <f t="shared" si="18"/>
        <v>75.125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2">
        <f t="shared" si="14"/>
        <v>0</v>
      </c>
      <c r="BF46" s="32">
        <f t="shared" si="15"/>
        <v>0</v>
      </c>
      <c r="BG46" s="32">
        <f t="shared" si="16"/>
        <v>0</v>
      </c>
      <c r="BH46" s="32">
        <f t="shared" si="17"/>
        <v>0</v>
      </c>
      <c r="BI46" s="32">
        <f t="shared" si="18"/>
        <v>0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2">
        <f t="shared" si="14"/>
        <v>0</v>
      </c>
      <c r="BF48" s="32">
        <f t="shared" si="15"/>
        <v>0</v>
      </c>
      <c r="BG48" s="32">
        <f t="shared" si="16"/>
        <v>0</v>
      </c>
      <c r="BH48" s="32">
        <f t="shared" si="17"/>
        <v>0</v>
      </c>
      <c r="BI48" s="32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2">
        <f t="shared" si="14"/>
        <v>0</v>
      </c>
      <c r="BF49" s="32">
        <f t="shared" si="15"/>
        <v>0</v>
      </c>
      <c r="BG49" s="32">
        <f t="shared" si="16"/>
        <v>0</v>
      </c>
      <c r="BH49" s="32">
        <f t="shared" si="17"/>
        <v>0</v>
      </c>
      <c r="BI49" s="32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0</v>
      </c>
      <c r="BI50" s="32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28" priority="4" operator="lessThan">
      <formula>70</formula>
    </cfRule>
  </conditionalFormatting>
  <conditionalFormatting sqref="G12:L41">
    <cfRule type="cellIs" dxfId="27" priority="7" operator="lessThan">
      <formula>70</formula>
    </cfRule>
  </conditionalFormatting>
  <conditionalFormatting sqref="O12:AB14 O15:T41">
    <cfRule type="cellIs" dxfId="26" priority="6" operator="lessThan">
      <formula>70</formula>
    </cfRule>
  </conditionalFormatting>
  <conditionalFormatting sqref="W15:AB41">
    <cfRule type="cellIs" dxfId="25" priority="2" operator="lessThan">
      <formula>70</formula>
    </cfRule>
  </conditionalFormatting>
  <conditionalFormatting sqref="AE12:AJ41">
    <cfRule type="cellIs" dxfId="24" priority="1" operator="lessThan">
      <formula>70</formula>
    </cfRule>
  </conditionalFormatting>
  <conditionalFormatting sqref="AK11:AP55 E12:F41 M12:N41 AC12:AD41 U15:V41 E42:AJ55">
    <cfRule type="cellIs" dxfId="23" priority="10" operator="lessThan">
      <formula>70</formula>
    </cfRule>
  </conditionalFormatting>
  <conditionalFormatting sqref="AR11:AR55">
    <cfRule type="cellIs" dxfId="22" priority="8" operator="lessThan">
      <formula>70</formula>
    </cfRule>
  </conditionalFormatting>
  <conditionalFormatting sqref="AR11:AY55">
    <cfRule type="cellIs" dxfId="21" priority="9" operator="lessThan">
      <formula>70</formula>
    </cfRule>
  </conditionalFormatting>
  <conditionalFormatting sqref="AZ11:AZ55">
    <cfRule type="cellIs" dxfId="20" priority="3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D9DF01-20BF-4763-BB9F-8DEA9820AE39}">
  <dimension ref="A4:BI55"/>
  <sheetViews>
    <sheetView tabSelected="1" topLeftCell="AD10" zoomScale="85" zoomScaleNormal="85" workbookViewId="0">
      <selection activeCell="BH16" sqref="BH16"/>
    </sheetView>
  </sheetViews>
  <sheetFormatPr baseColWidth="10" defaultColWidth="11.42578125" defaultRowHeight="15" x14ac:dyDescent="0.25"/>
  <cols>
    <col min="1" max="1" width="4" style="23" customWidth="1"/>
    <col min="2" max="2" width="13.85546875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159">
        <v>0</v>
      </c>
      <c r="F11" s="160"/>
      <c r="G11" s="160">
        <v>0</v>
      </c>
      <c r="H11" s="160"/>
      <c r="I11" s="160">
        <v>0</v>
      </c>
      <c r="J11" s="160"/>
      <c r="K11" s="160">
        <v>0</v>
      </c>
      <c r="L11" s="161"/>
      <c r="M11" s="159">
        <v>0</v>
      </c>
      <c r="N11" s="160"/>
      <c r="O11" s="160">
        <v>0</v>
      </c>
      <c r="P11" s="160"/>
      <c r="Q11" s="160">
        <v>0</v>
      </c>
      <c r="R11" s="160"/>
      <c r="S11" s="160">
        <v>0</v>
      </c>
      <c r="T11" s="161"/>
      <c r="U11" s="159">
        <v>0</v>
      </c>
      <c r="V11" s="160"/>
      <c r="W11" s="160">
        <v>0</v>
      </c>
      <c r="X11" s="160"/>
      <c r="Y11" s="160">
        <v>0</v>
      </c>
      <c r="Z11" s="160"/>
      <c r="AA11" s="160">
        <v>0</v>
      </c>
      <c r="AB11" s="161"/>
      <c r="AC11" s="159">
        <v>0</v>
      </c>
      <c r="AD11" s="160"/>
      <c r="AE11" s="160">
        <v>0</v>
      </c>
      <c r="AF11" s="160"/>
      <c r="AG11" s="160">
        <v>0</v>
      </c>
      <c r="AH11" s="160"/>
      <c r="AI11" s="160">
        <v>0</v>
      </c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2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2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2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2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2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159">
        <v>95</v>
      </c>
      <c r="F12" s="160"/>
      <c r="G12" s="160">
        <v>95</v>
      </c>
      <c r="H12" s="160"/>
      <c r="I12" s="160">
        <v>100</v>
      </c>
      <c r="J12" s="160"/>
      <c r="K12" s="160">
        <v>98</v>
      </c>
      <c r="L12" s="161"/>
      <c r="M12" s="159">
        <v>98</v>
      </c>
      <c r="N12" s="160"/>
      <c r="O12" s="160">
        <v>100</v>
      </c>
      <c r="P12" s="160"/>
      <c r="Q12" s="160">
        <v>98</v>
      </c>
      <c r="R12" s="160"/>
      <c r="S12" s="160">
        <v>100</v>
      </c>
      <c r="T12" s="161"/>
      <c r="U12" s="159">
        <v>98</v>
      </c>
      <c r="V12" s="160"/>
      <c r="W12" s="160">
        <v>95</v>
      </c>
      <c r="X12" s="160"/>
      <c r="Y12" s="160">
        <v>100</v>
      </c>
      <c r="Z12" s="160"/>
      <c r="AA12" s="160">
        <v>100</v>
      </c>
      <c r="AB12" s="161"/>
      <c r="AC12" s="159">
        <v>95</v>
      </c>
      <c r="AD12" s="160"/>
      <c r="AE12" s="160">
        <v>98</v>
      </c>
      <c r="AF12" s="160"/>
      <c r="AG12" s="160">
        <v>100</v>
      </c>
      <c r="AH12" s="160"/>
      <c r="AI12" s="160">
        <v>100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97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99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98.25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98.25</v>
      </c>
      <c r="AO12" s="65">
        <f t="shared" ref="AO12:AO55" si="4">AVERAGE(AK12:AN12)</f>
        <v>98.125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98.125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2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96.5</v>
      </c>
      <c r="BF12" s="32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97</v>
      </c>
      <c r="BG12" s="32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99.5</v>
      </c>
      <c r="BH12" s="32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99.5</v>
      </c>
      <c r="BI12" s="32">
        <f>AVERAGE(BE12:BH12)</f>
        <v>98.125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159">
        <v>100</v>
      </c>
      <c r="F13" s="160"/>
      <c r="G13" s="160">
        <v>95</v>
      </c>
      <c r="H13" s="160"/>
      <c r="I13" s="160">
        <v>95</v>
      </c>
      <c r="J13" s="160"/>
      <c r="K13" s="160">
        <v>90</v>
      </c>
      <c r="L13" s="161"/>
      <c r="M13" s="159">
        <v>93</v>
      </c>
      <c r="N13" s="160"/>
      <c r="O13" s="160">
        <v>90</v>
      </c>
      <c r="P13" s="160"/>
      <c r="Q13" s="160">
        <v>94</v>
      </c>
      <c r="R13" s="160"/>
      <c r="S13" s="160">
        <v>95</v>
      </c>
      <c r="T13" s="161"/>
      <c r="U13" s="159">
        <v>95</v>
      </c>
      <c r="V13" s="160"/>
      <c r="W13" s="160">
        <v>92</v>
      </c>
      <c r="X13" s="160"/>
      <c r="Y13" s="160">
        <v>94</v>
      </c>
      <c r="Z13" s="160"/>
      <c r="AA13" s="160">
        <v>95</v>
      </c>
      <c r="AB13" s="161"/>
      <c r="AC13" s="159">
        <v>95</v>
      </c>
      <c r="AD13" s="160"/>
      <c r="AE13" s="160">
        <v>97</v>
      </c>
      <c r="AF13" s="160"/>
      <c r="AG13" s="160">
        <v>90</v>
      </c>
      <c r="AH13" s="160"/>
      <c r="AI13" s="160">
        <v>90</v>
      </c>
      <c r="AJ13" s="13"/>
      <c r="AK13" s="61">
        <f t="shared" si="0"/>
        <v>95</v>
      </c>
      <c r="AL13" s="62">
        <f t="shared" si="1"/>
        <v>93</v>
      </c>
      <c r="AM13" s="63">
        <f t="shared" si="2"/>
        <v>94</v>
      </c>
      <c r="AN13" s="64">
        <f t="shared" si="3"/>
        <v>93</v>
      </c>
      <c r="AO13" s="65">
        <f t="shared" si="4"/>
        <v>93.75</v>
      </c>
      <c r="AP13" s="54"/>
      <c r="AR13" s="71" t="str">
        <f t="shared" si="5"/>
        <v/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>
        <f t="shared" si="12"/>
        <v>93.75</v>
      </c>
      <c r="BC13" s="81" t="str">
        <f t="shared" si="13"/>
        <v/>
      </c>
      <c r="BE13" s="32">
        <f t="shared" si="14"/>
        <v>95.75</v>
      </c>
      <c r="BF13" s="32">
        <f t="shared" si="15"/>
        <v>93.5</v>
      </c>
      <c r="BG13" s="32">
        <f t="shared" si="16"/>
        <v>93.25</v>
      </c>
      <c r="BH13" s="32">
        <f t="shared" si="17"/>
        <v>92.5</v>
      </c>
      <c r="BI13" s="32">
        <f>AVERAGE(BE13:BH13)</f>
        <v>93.75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159">
        <v>93</v>
      </c>
      <c r="F14" s="160"/>
      <c r="G14" s="160">
        <v>80</v>
      </c>
      <c r="H14" s="160"/>
      <c r="I14" s="160">
        <v>85</v>
      </c>
      <c r="J14" s="160"/>
      <c r="K14" s="160">
        <v>80</v>
      </c>
      <c r="L14" s="161"/>
      <c r="M14" s="159">
        <v>85</v>
      </c>
      <c r="N14" s="160"/>
      <c r="O14" s="160">
        <v>98</v>
      </c>
      <c r="P14" s="160"/>
      <c r="Q14" s="160">
        <v>80</v>
      </c>
      <c r="R14" s="160"/>
      <c r="S14" s="160">
        <v>70</v>
      </c>
      <c r="T14" s="161"/>
      <c r="U14" s="159">
        <v>85</v>
      </c>
      <c r="V14" s="160"/>
      <c r="W14" s="160">
        <v>82</v>
      </c>
      <c r="X14" s="160"/>
      <c r="Y14" s="160">
        <v>80</v>
      </c>
      <c r="Z14" s="160"/>
      <c r="AA14" s="160">
        <v>70</v>
      </c>
      <c r="AB14" s="161"/>
      <c r="AC14" s="159">
        <v>95</v>
      </c>
      <c r="AD14" s="160"/>
      <c r="AE14" s="160">
        <v>72</v>
      </c>
      <c r="AF14" s="160"/>
      <c r="AG14" s="160">
        <v>75</v>
      </c>
      <c r="AH14" s="160"/>
      <c r="AI14" s="160">
        <v>78</v>
      </c>
      <c r="AJ14" s="13"/>
      <c r="AK14" s="61">
        <f t="shared" si="0"/>
        <v>84.5</v>
      </c>
      <c r="AL14" s="62">
        <f t="shared" si="1"/>
        <v>83.25</v>
      </c>
      <c r="AM14" s="63">
        <f t="shared" si="2"/>
        <v>79.25</v>
      </c>
      <c r="AN14" s="64">
        <f t="shared" si="3"/>
        <v>80</v>
      </c>
      <c r="AO14" s="65">
        <f t="shared" si="4"/>
        <v>81.75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81.75</v>
      </c>
      <c r="BC14" s="81" t="str">
        <f t="shared" si="13"/>
        <v/>
      </c>
      <c r="BE14" s="32">
        <f t="shared" si="14"/>
        <v>89.5</v>
      </c>
      <c r="BF14" s="32">
        <f t="shared" si="15"/>
        <v>83</v>
      </c>
      <c r="BG14" s="32">
        <f t="shared" si="16"/>
        <v>80</v>
      </c>
      <c r="BH14" s="32">
        <f t="shared" si="17"/>
        <v>74.5</v>
      </c>
      <c r="BI14" s="32">
        <f t="shared" ref="BI14:BI55" si="18">AVERAGE(BE14:BH14)</f>
        <v>81.75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159">
        <v>98</v>
      </c>
      <c r="F15" s="160"/>
      <c r="G15" s="160">
        <v>100</v>
      </c>
      <c r="H15" s="160"/>
      <c r="I15" s="160">
        <v>90</v>
      </c>
      <c r="J15" s="160"/>
      <c r="K15" s="160">
        <v>90</v>
      </c>
      <c r="L15" s="161"/>
      <c r="M15" s="159">
        <v>95</v>
      </c>
      <c r="N15" s="160"/>
      <c r="O15" s="160">
        <v>95</v>
      </c>
      <c r="P15" s="160"/>
      <c r="Q15" s="160">
        <v>92</v>
      </c>
      <c r="R15" s="160"/>
      <c r="S15" s="160">
        <v>80</v>
      </c>
      <c r="T15" s="161"/>
      <c r="U15" s="159">
        <v>100</v>
      </c>
      <c r="V15" s="160"/>
      <c r="W15" s="160">
        <v>98</v>
      </c>
      <c r="X15" s="160"/>
      <c r="Y15" s="160">
        <v>93</v>
      </c>
      <c r="Z15" s="160"/>
      <c r="AA15" s="160">
        <v>85</v>
      </c>
      <c r="AB15" s="161"/>
      <c r="AC15" s="159">
        <v>100</v>
      </c>
      <c r="AD15" s="160"/>
      <c r="AE15" s="160">
        <v>98</v>
      </c>
      <c r="AF15" s="160"/>
      <c r="AG15" s="160">
        <v>95</v>
      </c>
      <c r="AH15" s="160"/>
      <c r="AI15" s="160">
        <v>90</v>
      </c>
      <c r="AJ15" s="13"/>
      <c r="AK15" s="61">
        <f t="shared" si="0"/>
        <v>94.5</v>
      </c>
      <c r="AL15" s="62">
        <f t="shared" si="1"/>
        <v>90.5</v>
      </c>
      <c r="AM15" s="63">
        <f t="shared" si="2"/>
        <v>94</v>
      </c>
      <c r="AN15" s="64">
        <f t="shared" si="3"/>
        <v>95.75</v>
      </c>
      <c r="AO15" s="65">
        <f t="shared" si="4"/>
        <v>93.6875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93.6875</v>
      </c>
      <c r="BC15" s="81" t="str">
        <f t="shared" si="13"/>
        <v/>
      </c>
      <c r="BE15" s="32">
        <f t="shared" si="14"/>
        <v>98.25</v>
      </c>
      <c r="BF15" s="32">
        <f t="shared" si="15"/>
        <v>97.75</v>
      </c>
      <c r="BG15" s="32">
        <f t="shared" si="16"/>
        <v>92.5</v>
      </c>
      <c r="BH15" s="32">
        <f t="shared" si="17"/>
        <v>86.25</v>
      </c>
      <c r="BI15" s="32">
        <f t="shared" si="18"/>
        <v>93.6875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159">
        <v>80</v>
      </c>
      <c r="F16" s="160"/>
      <c r="G16" s="160">
        <v>85</v>
      </c>
      <c r="H16" s="160"/>
      <c r="I16" s="160">
        <v>78</v>
      </c>
      <c r="J16" s="160"/>
      <c r="K16" s="160">
        <v>85</v>
      </c>
      <c r="L16" s="161"/>
      <c r="M16" s="159">
        <v>82</v>
      </c>
      <c r="N16" s="160"/>
      <c r="O16" s="160">
        <v>84</v>
      </c>
      <c r="P16" s="160"/>
      <c r="Q16" s="160">
        <v>75</v>
      </c>
      <c r="R16" s="160"/>
      <c r="S16" s="160">
        <v>78</v>
      </c>
      <c r="T16" s="161"/>
      <c r="U16" s="159">
        <v>75</v>
      </c>
      <c r="V16" s="160"/>
      <c r="W16" s="160">
        <v>80</v>
      </c>
      <c r="X16" s="160"/>
      <c r="Y16" s="160">
        <v>78</v>
      </c>
      <c r="Z16" s="160"/>
      <c r="AA16" s="160">
        <v>82</v>
      </c>
      <c r="AB16" s="161"/>
      <c r="AC16" s="159">
        <v>85</v>
      </c>
      <c r="AD16" s="160"/>
      <c r="AE16" s="160">
        <v>83</v>
      </c>
      <c r="AF16" s="160"/>
      <c r="AG16" s="160">
        <v>80</v>
      </c>
      <c r="AH16" s="160"/>
      <c r="AI16" s="160">
        <v>81</v>
      </c>
      <c r="AJ16" s="13"/>
      <c r="AK16" s="61">
        <f t="shared" si="0"/>
        <v>82</v>
      </c>
      <c r="AL16" s="62">
        <f t="shared" si="1"/>
        <v>79.75</v>
      </c>
      <c r="AM16" s="63">
        <f t="shared" si="2"/>
        <v>78.75</v>
      </c>
      <c r="AN16" s="64">
        <f t="shared" si="3"/>
        <v>82.25</v>
      </c>
      <c r="AO16" s="65">
        <f t="shared" si="4"/>
        <v>80.6875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80.6875</v>
      </c>
      <c r="BC16" s="81" t="str">
        <f t="shared" si="13"/>
        <v/>
      </c>
      <c r="BE16" s="32">
        <f t="shared" si="14"/>
        <v>80.5</v>
      </c>
      <c r="BF16" s="32">
        <f t="shared" si="15"/>
        <v>83</v>
      </c>
      <c r="BG16" s="32">
        <f t="shared" si="16"/>
        <v>77.75</v>
      </c>
      <c r="BH16" s="32">
        <f t="shared" si="17"/>
        <v>81.5</v>
      </c>
      <c r="BI16" s="32">
        <f t="shared" si="18"/>
        <v>80.6875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159">
        <v>93</v>
      </c>
      <c r="F17" s="160"/>
      <c r="G17" s="160">
        <v>100</v>
      </c>
      <c r="H17" s="160"/>
      <c r="I17" s="160">
        <v>98</v>
      </c>
      <c r="J17" s="160"/>
      <c r="K17" s="160">
        <v>90</v>
      </c>
      <c r="L17" s="161"/>
      <c r="M17" s="159">
        <v>95</v>
      </c>
      <c r="N17" s="160"/>
      <c r="O17" s="160">
        <v>98</v>
      </c>
      <c r="P17" s="160"/>
      <c r="Q17" s="160">
        <v>100</v>
      </c>
      <c r="R17" s="160"/>
      <c r="S17" s="160">
        <v>98</v>
      </c>
      <c r="T17" s="161"/>
      <c r="U17" s="159">
        <v>98</v>
      </c>
      <c r="V17" s="160"/>
      <c r="W17" s="160">
        <v>98</v>
      </c>
      <c r="X17" s="160"/>
      <c r="Y17" s="160">
        <v>95</v>
      </c>
      <c r="Z17" s="160"/>
      <c r="AA17" s="160">
        <v>100</v>
      </c>
      <c r="AB17" s="161"/>
      <c r="AC17" s="162">
        <v>100</v>
      </c>
      <c r="AD17" s="160"/>
      <c r="AE17" s="160">
        <v>100</v>
      </c>
      <c r="AF17" s="160"/>
      <c r="AG17" s="160">
        <v>98</v>
      </c>
      <c r="AH17" s="160"/>
      <c r="AI17" s="160">
        <v>95</v>
      </c>
      <c r="AJ17" s="13"/>
      <c r="AK17" s="61">
        <f t="shared" si="0"/>
        <v>95.25</v>
      </c>
      <c r="AL17" s="62">
        <f t="shared" si="1"/>
        <v>97.75</v>
      </c>
      <c r="AM17" s="63">
        <f t="shared" si="2"/>
        <v>97.75</v>
      </c>
      <c r="AN17" s="64">
        <f t="shared" si="3"/>
        <v>98.25</v>
      </c>
      <c r="AO17" s="65">
        <f t="shared" si="4"/>
        <v>97.25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97.25</v>
      </c>
      <c r="BC17" s="81" t="str">
        <f t="shared" si="13"/>
        <v/>
      </c>
      <c r="BE17" s="32">
        <f t="shared" si="14"/>
        <v>96.5</v>
      </c>
      <c r="BF17" s="32">
        <f t="shared" si="15"/>
        <v>99</v>
      </c>
      <c r="BG17" s="32">
        <f t="shared" si="16"/>
        <v>97.75</v>
      </c>
      <c r="BH17" s="32">
        <f t="shared" si="17"/>
        <v>95.75</v>
      </c>
      <c r="BI17" s="32">
        <f t="shared" si="18"/>
        <v>97.25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159">
        <v>80</v>
      </c>
      <c r="F18" s="160"/>
      <c r="G18" s="160">
        <v>85</v>
      </c>
      <c r="H18" s="160"/>
      <c r="I18" s="160">
        <v>75</v>
      </c>
      <c r="J18" s="160"/>
      <c r="K18" s="160">
        <v>75</v>
      </c>
      <c r="L18" s="161"/>
      <c r="M18" s="159">
        <v>82</v>
      </c>
      <c r="N18" s="160"/>
      <c r="O18" s="160">
        <v>80</v>
      </c>
      <c r="P18" s="160"/>
      <c r="Q18" s="160">
        <v>72</v>
      </c>
      <c r="R18" s="160"/>
      <c r="S18" s="160">
        <v>75</v>
      </c>
      <c r="T18" s="161"/>
      <c r="U18" s="159">
        <v>80</v>
      </c>
      <c r="V18" s="160"/>
      <c r="W18" s="160">
        <v>87</v>
      </c>
      <c r="X18" s="160"/>
      <c r="Y18" s="160">
        <v>73</v>
      </c>
      <c r="Z18" s="160"/>
      <c r="AA18" s="160">
        <v>72</v>
      </c>
      <c r="AB18" s="161"/>
      <c r="AC18" s="159">
        <v>80</v>
      </c>
      <c r="AD18" s="160"/>
      <c r="AE18" s="160">
        <v>82</v>
      </c>
      <c r="AF18" s="160"/>
      <c r="AG18" s="160">
        <v>70</v>
      </c>
      <c r="AH18" s="160"/>
      <c r="AI18" s="160">
        <v>73</v>
      </c>
      <c r="AJ18" s="13"/>
      <c r="AK18" s="61">
        <f t="shared" si="0"/>
        <v>78.75</v>
      </c>
      <c r="AL18" s="62">
        <f t="shared" si="1"/>
        <v>77.25</v>
      </c>
      <c r="AM18" s="63">
        <f t="shared" si="2"/>
        <v>78</v>
      </c>
      <c r="AN18" s="64">
        <f t="shared" si="3"/>
        <v>76.25</v>
      </c>
      <c r="AO18" s="65">
        <f t="shared" si="4"/>
        <v>77.5625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77.5625</v>
      </c>
      <c r="BC18" s="81" t="str">
        <f t="shared" si="13"/>
        <v/>
      </c>
      <c r="BE18" s="32">
        <f t="shared" si="14"/>
        <v>80.5</v>
      </c>
      <c r="BF18" s="32">
        <f t="shared" si="15"/>
        <v>83.5</v>
      </c>
      <c r="BG18" s="32">
        <f t="shared" si="16"/>
        <v>72.5</v>
      </c>
      <c r="BH18" s="32">
        <f t="shared" si="17"/>
        <v>73.75</v>
      </c>
      <c r="BI18" s="32">
        <f t="shared" si="18"/>
        <v>77.5625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159">
        <v>80</v>
      </c>
      <c r="F19" s="160"/>
      <c r="G19" s="160">
        <v>70</v>
      </c>
      <c r="H19" s="160"/>
      <c r="I19" s="160">
        <v>85</v>
      </c>
      <c r="J19" s="160"/>
      <c r="K19" s="160">
        <v>89</v>
      </c>
      <c r="L19" s="161"/>
      <c r="M19" s="159">
        <v>85</v>
      </c>
      <c r="N19" s="160"/>
      <c r="O19" s="160">
        <v>90</v>
      </c>
      <c r="P19" s="160"/>
      <c r="Q19" s="160">
        <v>80</v>
      </c>
      <c r="R19" s="160"/>
      <c r="S19" s="160">
        <v>90</v>
      </c>
      <c r="T19" s="161"/>
      <c r="U19" s="159">
        <v>80</v>
      </c>
      <c r="V19" s="160"/>
      <c r="W19" s="160">
        <v>82</v>
      </c>
      <c r="X19" s="160"/>
      <c r="Y19" s="160">
        <v>80</v>
      </c>
      <c r="Z19" s="160"/>
      <c r="AA19" s="160">
        <v>90</v>
      </c>
      <c r="AB19" s="161"/>
      <c r="AC19" s="159">
        <v>90</v>
      </c>
      <c r="AD19" s="160"/>
      <c r="AE19" s="160">
        <v>79</v>
      </c>
      <c r="AF19" s="160"/>
      <c r="AG19" s="160">
        <v>75</v>
      </c>
      <c r="AH19" s="160"/>
      <c r="AI19" s="160">
        <v>90</v>
      </c>
      <c r="AJ19" s="13"/>
      <c r="AK19" s="61">
        <f t="shared" si="0"/>
        <v>81</v>
      </c>
      <c r="AL19" s="62">
        <f t="shared" si="1"/>
        <v>86.25</v>
      </c>
      <c r="AM19" s="63">
        <f t="shared" si="2"/>
        <v>83</v>
      </c>
      <c r="AN19" s="64">
        <f t="shared" si="3"/>
        <v>83.5</v>
      </c>
      <c r="AO19" s="65">
        <f t="shared" si="4"/>
        <v>83.4375</v>
      </c>
      <c r="AP19" s="54"/>
      <c r="AR19" s="71" t="str">
        <f t="shared" si="5"/>
        <v/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>
        <f t="shared" si="12"/>
        <v>83.4375</v>
      </c>
      <c r="BC19" s="81" t="str">
        <f t="shared" si="13"/>
        <v/>
      </c>
      <c r="BE19" s="32">
        <f t="shared" si="14"/>
        <v>83.75</v>
      </c>
      <c r="BF19" s="32">
        <f t="shared" si="15"/>
        <v>80.25</v>
      </c>
      <c r="BG19" s="32">
        <f t="shared" si="16"/>
        <v>80</v>
      </c>
      <c r="BH19" s="32">
        <f t="shared" si="17"/>
        <v>89.75</v>
      </c>
      <c r="BI19" s="32">
        <f t="shared" si="18"/>
        <v>83.4375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159">
        <v>0</v>
      </c>
      <c r="F20" s="160"/>
      <c r="G20" s="160">
        <v>0</v>
      </c>
      <c r="H20" s="160"/>
      <c r="I20" s="160">
        <v>0</v>
      </c>
      <c r="J20" s="160"/>
      <c r="K20" s="160">
        <v>0</v>
      </c>
      <c r="L20" s="161"/>
      <c r="M20" s="159">
        <v>0</v>
      </c>
      <c r="N20" s="160"/>
      <c r="O20" s="160">
        <v>0</v>
      </c>
      <c r="P20" s="160"/>
      <c r="Q20" s="160">
        <v>0</v>
      </c>
      <c r="R20" s="160"/>
      <c r="S20" s="160">
        <v>0</v>
      </c>
      <c r="T20" s="161"/>
      <c r="U20" s="159">
        <v>0</v>
      </c>
      <c r="V20" s="160"/>
      <c r="W20" s="160">
        <v>0</v>
      </c>
      <c r="X20" s="160"/>
      <c r="Y20" s="160">
        <v>0</v>
      </c>
      <c r="Z20" s="160"/>
      <c r="AA20" s="160">
        <v>0</v>
      </c>
      <c r="AB20" s="161"/>
      <c r="AC20" s="159">
        <v>0</v>
      </c>
      <c r="AD20" s="160"/>
      <c r="AE20" s="160">
        <v>0</v>
      </c>
      <c r="AF20" s="160"/>
      <c r="AG20" s="160">
        <v>0</v>
      </c>
      <c r="AH20" s="160"/>
      <c r="AI20" s="160">
        <v>0</v>
      </c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2">
        <f t="shared" si="14"/>
        <v>0</v>
      </c>
      <c r="BF20" s="32">
        <f t="shared" si="15"/>
        <v>0</v>
      </c>
      <c r="BG20" s="32">
        <f t="shared" si="16"/>
        <v>0</v>
      </c>
      <c r="BH20" s="32">
        <f t="shared" si="17"/>
        <v>0</v>
      </c>
      <c r="BI20" s="32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159">
        <v>70</v>
      </c>
      <c r="F21" s="160"/>
      <c r="G21" s="160">
        <v>71</v>
      </c>
      <c r="H21" s="160"/>
      <c r="I21" s="160">
        <v>70</v>
      </c>
      <c r="J21" s="160"/>
      <c r="K21" s="160">
        <v>75</v>
      </c>
      <c r="L21" s="161"/>
      <c r="M21" s="159">
        <v>70</v>
      </c>
      <c r="N21" s="160"/>
      <c r="O21" s="160">
        <v>70</v>
      </c>
      <c r="P21" s="160"/>
      <c r="Q21" s="160">
        <v>70</v>
      </c>
      <c r="R21" s="160"/>
      <c r="S21" s="160">
        <v>70</v>
      </c>
      <c r="T21" s="161"/>
      <c r="U21" s="159">
        <v>70</v>
      </c>
      <c r="V21" s="160"/>
      <c r="W21" s="160">
        <v>70</v>
      </c>
      <c r="X21" s="160"/>
      <c r="Y21" s="160">
        <v>70</v>
      </c>
      <c r="Z21" s="160"/>
      <c r="AA21" s="160">
        <v>70</v>
      </c>
      <c r="AB21" s="161"/>
      <c r="AC21" s="159">
        <v>72</v>
      </c>
      <c r="AD21" s="160"/>
      <c r="AE21" s="160">
        <v>71</v>
      </c>
      <c r="AF21" s="160"/>
      <c r="AG21" s="160">
        <v>70</v>
      </c>
      <c r="AH21" s="160"/>
      <c r="AI21" s="160">
        <v>70</v>
      </c>
      <c r="AJ21" s="13"/>
      <c r="AK21" s="61">
        <f t="shared" si="0"/>
        <v>71.5</v>
      </c>
      <c r="AL21" s="62">
        <f t="shared" si="1"/>
        <v>70</v>
      </c>
      <c r="AM21" s="63">
        <f t="shared" si="2"/>
        <v>70</v>
      </c>
      <c r="AN21" s="64">
        <f t="shared" si="3"/>
        <v>70.75</v>
      </c>
      <c r="AO21" s="65">
        <f t="shared" si="4"/>
        <v>70.5625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70.5625</v>
      </c>
      <c r="BC21" s="81" t="str">
        <f t="shared" si="13"/>
        <v/>
      </c>
      <c r="BE21" s="32">
        <f t="shared" si="14"/>
        <v>70.5</v>
      </c>
      <c r="BF21" s="32">
        <f t="shared" si="15"/>
        <v>70.5</v>
      </c>
      <c r="BG21" s="32">
        <f t="shared" si="16"/>
        <v>70</v>
      </c>
      <c r="BH21" s="32">
        <f t="shared" si="17"/>
        <v>71.25</v>
      </c>
      <c r="BI21" s="32">
        <f t="shared" si="18"/>
        <v>70.5625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159">
        <v>93</v>
      </c>
      <c r="F22" s="160"/>
      <c r="G22" s="160">
        <v>95</v>
      </c>
      <c r="H22" s="160"/>
      <c r="I22" s="160">
        <v>90</v>
      </c>
      <c r="J22" s="160"/>
      <c r="K22" s="160">
        <v>90</v>
      </c>
      <c r="L22" s="161"/>
      <c r="M22" s="159">
        <v>95</v>
      </c>
      <c r="N22" s="160"/>
      <c r="O22" s="160">
        <v>90</v>
      </c>
      <c r="P22" s="160"/>
      <c r="Q22" s="160">
        <v>92</v>
      </c>
      <c r="R22" s="160"/>
      <c r="S22" s="160">
        <v>90</v>
      </c>
      <c r="T22" s="161"/>
      <c r="U22" s="159">
        <v>93</v>
      </c>
      <c r="V22" s="160"/>
      <c r="W22" s="160">
        <v>90</v>
      </c>
      <c r="X22" s="160"/>
      <c r="Y22" s="160">
        <v>95</v>
      </c>
      <c r="Z22" s="160"/>
      <c r="AA22" s="160">
        <v>92</v>
      </c>
      <c r="AB22" s="161"/>
      <c r="AC22" s="159">
        <v>95</v>
      </c>
      <c r="AD22" s="160"/>
      <c r="AE22" s="160">
        <v>95</v>
      </c>
      <c r="AF22" s="160"/>
      <c r="AG22" s="160">
        <v>90</v>
      </c>
      <c r="AH22" s="160"/>
      <c r="AI22" s="160">
        <v>93</v>
      </c>
      <c r="AJ22" s="13"/>
      <c r="AK22" s="61">
        <f t="shared" si="0"/>
        <v>92</v>
      </c>
      <c r="AL22" s="62">
        <f t="shared" si="1"/>
        <v>91.75</v>
      </c>
      <c r="AM22" s="63">
        <f t="shared" si="2"/>
        <v>92.5</v>
      </c>
      <c r="AN22" s="64">
        <f t="shared" si="3"/>
        <v>93.25</v>
      </c>
      <c r="AO22" s="65">
        <f t="shared" si="4"/>
        <v>92.375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92.375</v>
      </c>
      <c r="BC22" s="81" t="str">
        <f t="shared" si="13"/>
        <v/>
      </c>
      <c r="BE22" s="32">
        <f t="shared" si="14"/>
        <v>94</v>
      </c>
      <c r="BF22" s="32">
        <f t="shared" si="15"/>
        <v>92.5</v>
      </c>
      <c r="BG22" s="32">
        <f t="shared" si="16"/>
        <v>91.75</v>
      </c>
      <c r="BH22" s="32">
        <f t="shared" si="17"/>
        <v>91.25</v>
      </c>
      <c r="BI22" s="32">
        <f t="shared" si="18"/>
        <v>92.375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159">
        <v>75</v>
      </c>
      <c r="F23" s="160"/>
      <c r="G23" s="160">
        <v>80</v>
      </c>
      <c r="H23" s="160"/>
      <c r="I23" s="160">
        <v>85</v>
      </c>
      <c r="J23" s="160"/>
      <c r="K23" s="160">
        <v>82</v>
      </c>
      <c r="L23" s="161"/>
      <c r="M23" s="159">
        <v>78</v>
      </c>
      <c r="N23" s="160"/>
      <c r="O23" s="160">
        <v>82</v>
      </c>
      <c r="P23" s="160"/>
      <c r="Q23" s="160">
        <v>81</v>
      </c>
      <c r="R23" s="160"/>
      <c r="S23" s="160">
        <v>79</v>
      </c>
      <c r="T23" s="161"/>
      <c r="U23" s="159">
        <v>80</v>
      </c>
      <c r="V23" s="160"/>
      <c r="W23" s="160">
        <v>82</v>
      </c>
      <c r="X23" s="160"/>
      <c r="Y23" s="160">
        <v>80</v>
      </c>
      <c r="Z23" s="160"/>
      <c r="AA23" s="160">
        <v>82</v>
      </c>
      <c r="AB23" s="161"/>
      <c r="AC23" s="159">
        <v>84</v>
      </c>
      <c r="AD23" s="160"/>
      <c r="AE23" s="160">
        <v>80</v>
      </c>
      <c r="AF23" s="160"/>
      <c r="AG23" s="160">
        <v>80</v>
      </c>
      <c r="AH23" s="160"/>
      <c r="AI23" s="160">
        <v>80</v>
      </c>
      <c r="AJ23" s="13"/>
      <c r="AK23" s="61">
        <f t="shared" si="0"/>
        <v>80.5</v>
      </c>
      <c r="AL23" s="62">
        <f t="shared" si="1"/>
        <v>80</v>
      </c>
      <c r="AM23" s="63">
        <f t="shared" si="2"/>
        <v>81</v>
      </c>
      <c r="AN23" s="64">
        <f t="shared" si="3"/>
        <v>81</v>
      </c>
      <c r="AO23" s="65">
        <f t="shared" si="4"/>
        <v>80.625</v>
      </c>
      <c r="AP23" s="54"/>
      <c r="AR23" s="71" t="str">
        <f t="shared" si="5"/>
        <v/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>
        <f t="shared" si="12"/>
        <v>80.625</v>
      </c>
      <c r="BC23" s="81" t="str">
        <f t="shared" si="13"/>
        <v/>
      </c>
      <c r="BE23" s="32">
        <f t="shared" si="14"/>
        <v>79.25</v>
      </c>
      <c r="BF23" s="32">
        <f t="shared" si="15"/>
        <v>81</v>
      </c>
      <c r="BG23" s="32">
        <f t="shared" si="16"/>
        <v>81.5</v>
      </c>
      <c r="BH23" s="32">
        <f t="shared" si="17"/>
        <v>80.75</v>
      </c>
      <c r="BI23" s="32">
        <f t="shared" si="18"/>
        <v>80.625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159">
        <v>0</v>
      </c>
      <c r="F24" s="160"/>
      <c r="G24" s="160">
        <v>0</v>
      </c>
      <c r="H24" s="160"/>
      <c r="I24" s="160">
        <v>0</v>
      </c>
      <c r="J24" s="160"/>
      <c r="K24" s="160">
        <v>0</v>
      </c>
      <c r="L24" s="161"/>
      <c r="M24" s="159">
        <v>0</v>
      </c>
      <c r="N24" s="160"/>
      <c r="O24" s="160">
        <v>0</v>
      </c>
      <c r="P24" s="160"/>
      <c r="Q24" s="160">
        <v>0</v>
      </c>
      <c r="R24" s="160"/>
      <c r="S24" s="160">
        <v>0</v>
      </c>
      <c r="T24" s="161"/>
      <c r="U24" s="159">
        <v>0</v>
      </c>
      <c r="V24" s="160"/>
      <c r="W24" s="160">
        <v>0</v>
      </c>
      <c r="X24" s="160"/>
      <c r="Y24" s="160">
        <v>0</v>
      </c>
      <c r="Z24" s="160"/>
      <c r="AA24" s="160">
        <v>0</v>
      </c>
      <c r="AB24" s="161"/>
      <c r="AC24" s="159">
        <v>0</v>
      </c>
      <c r="AD24" s="160"/>
      <c r="AE24" s="160">
        <v>0</v>
      </c>
      <c r="AF24" s="160"/>
      <c r="AG24" s="160">
        <v>0</v>
      </c>
      <c r="AH24" s="160"/>
      <c r="AI24" s="160">
        <v>0</v>
      </c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2">
        <f t="shared" si="14"/>
        <v>0</v>
      </c>
      <c r="BF24" s="32">
        <f t="shared" si="15"/>
        <v>0</v>
      </c>
      <c r="BG24" s="32">
        <f t="shared" si="16"/>
        <v>0</v>
      </c>
      <c r="BH24" s="32">
        <f t="shared" si="17"/>
        <v>0</v>
      </c>
      <c r="BI24" s="32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159">
        <v>78</v>
      </c>
      <c r="F25" s="160"/>
      <c r="G25" s="160">
        <v>75</v>
      </c>
      <c r="H25" s="160"/>
      <c r="I25" s="160">
        <v>82</v>
      </c>
      <c r="J25" s="160"/>
      <c r="K25" s="160">
        <v>85</v>
      </c>
      <c r="L25" s="161"/>
      <c r="M25" s="159">
        <v>77</v>
      </c>
      <c r="N25" s="160"/>
      <c r="O25" s="160">
        <v>75</v>
      </c>
      <c r="P25" s="160"/>
      <c r="Q25" s="160">
        <v>84</v>
      </c>
      <c r="R25" s="160"/>
      <c r="S25" s="160">
        <v>80</v>
      </c>
      <c r="T25" s="161"/>
      <c r="U25" s="159">
        <v>80</v>
      </c>
      <c r="V25" s="160"/>
      <c r="W25" s="160">
        <v>79</v>
      </c>
      <c r="X25" s="160"/>
      <c r="Y25" s="160">
        <v>81</v>
      </c>
      <c r="Z25" s="160"/>
      <c r="AA25" s="160">
        <v>75</v>
      </c>
      <c r="AB25" s="161"/>
      <c r="AC25" s="159">
        <v>84</v>
      </c>
      <c r="AD25" s="160"/>
      <c r="AE25" s="160">
        <v>80</v>
      </c>
      <c r="AF25" s="160"/>
      <c r="AG25" s="160">
        <v>78</v>
      </c>
      <c r="AH25" s="160"/>
      <c r="AI25" s="160">
        <v>80</v>
      </c>
      <c r="AJ25" s="13"/>
      <c r="AK25" s="61">
        <f t="shared" si="0"/>
        <v>80</v>
      </c>
      <c r="AL25" s="62">
        <f t="shared" si="1"/>
        <v>79</v>
      </c>
      <c r="AM25" s="63">
        <f t="shared" si="2"/>
        <v>78.75</v>
      </c>
      <c r="AN25" s="64">
        <f t="shared" si="3"/>
        <v>80.5</v>
      </c>
      <c r="AO25" s="65">
        <f t="shared" si="4"/>
        <v>79.5625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79.5625</v>
      </c>
      <c r="BC25" s="81" t="str">
        <f t="shared" si="13"/>
        <v/>
      </c>
      <c r="BE25" s="32">
        <f t="shared" si="14"/>
        <v>79.75</v>
      </c>
      <c r="BF25" s="32">
        <f t="shared" si="15"/>
        <v>77.25</v>
      </c>
      <c r="BG25" s="32">
        <f t="shared" si="16"/>
        <v>81.25</v>
      </c>
      <c r="BH25" s="32">
        <f t="shared" si="17"/>
        <v>80</v>
      </c>
      <c r="BI25" s="32">
        <f t="shared" si="18"/>
        <v>79.5625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159">
        <v>100</v>
      </c>
      <c r="F26" s="160"/>
      <c r="G26" s="160">
        <v>95</v>
      </c>
      <c r="H26" s="160"/>
      <c r="I26" s="160">
        <v>100</v>
      </c>
      <c r="J26" s="160"/>
      <c r="K26" s="160">
        <v>98</v>
      </c>
      <c r="L26" s="161"/>
      <c r="M26" s="159">
        <v>98</v>
      </c>
      <c r="N26" s="160"/>
      <c r="O26" s="160">
        <v>100</v>
      </c>
      <c r="P26" s="160"/>
      <c r="Q26" s="160">
        <v>100</v>
      </c>
      <c r="R26" s="160"/>
      <c r="S26" s="160">
        <v>100</v>
      </c>
      <c r="T26" s="161"/>
      <c r="U26" s="159">
        <v>100</v>
      </c>
      <c r="V26" s="160"/>
      <c r="W26" s="160">
        <v>100</v>
      </c>
      <c r="X26" s="160"/>
      <c r="Y26" s="160">
        <v>98</v>
      </c>
      <c r="Z26" s="160"/>
      <c r="AA26" s="160">
        <v>100</v>
      </c>
      <c r="AB26" s="161"/>
      <c r="AC26" s="159">
        <v>98</v>
      </c>
      <c r="AD26" s="160"/>
      <c r="AE26" s="160">
        <v>95</v>
      </c>
      <c r="AF26" s="160"/>
      <c r="AG26" s="160">
        <v>100</v>
      </c>
      <c r="AH26" s="160"/>
      <c r="AI26" s="160">
        <v>100</v>
      </c>
      <c r="AJ26" s="13"/>
      <c r="AK26" s="61">
        <f t="shared" si="0"/>
        <v>98.25</v>
      </c>
      <c r="AL26" s="62">
        <f t="shared" si="1"/>
        <v>99.5</v>
      </c>
      <c r="AM26" s="63">
        <f t="shared" si="2"/>
        <v>99.5</v>
      </c>
      <c r="AN26" s="64">
        <f t="shared" si="3"/>
        <v>98.25</v>
      </c>
      <c r="AO26" s="65">
        <f t="shared" si="4"/>
        <v>98.875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98.875</v>
      </c>
      <c r="BC26" s="81" t="str">
        <f t="shared" si="13"/>
        <v/>
      </c>
      <c r="BE26" s="32">
        <f t="shared" si="14"/>
        <v>99</v>
      </c>
      <c r="BF26" s="32">
        <f t="shared" si="15"/>
        <v>97.5</v>
      </c>
      <c r="BG26" s="32">
        <f t="shared" si="16"/>
        <v>99.5</v>
      </c>
      <c r="BH26" s="32">
        <f t="shared" si="17"/>
        <v>99.5</v>
      </c>
      <c r="BI26" s="32">
        <f t="shared" si="18"/>
        <v>98.875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159">
        <v>95</v>
      </c>
      <c r="F27" s="160"/>
      <c r="G27" s="160">
        <v>90</v>
      </c>
      <c r="H27" s="160"/>
      <c r="I27" s="160">
        <v>98</v>
      </c>
      <c r="J27" s="160"/>
      <c r="K27" s="160">
        <v>95</v>
      </c>
      <c r="L27" s="161"/>
      <c r="M27" s="159">
        <v>93</v>
      </c>
      <c r="N27" s="160"/>
      <c r="O27" s="160">
        <v>100</v>
      </c>
      <c r="P27" s="160"/>
      <c r="Q27" s="160">
        <v>100</v>
      </c>
      <c r="R27" s="160"/>
      <c r="S27" s="160">
        <v>95</v>
      </c>
      <c r="T27" s="161"/>
      <c r="U27" s="159">
        <v>90</v>
      </c>
      <c r="V27" s="160"/>
      <c r="W27" s="160">
        <v>100</v>
      </c>
      <c r="X27" s="160"/>
      <c r="Y27" s="160">
        <v>95</v>
      </c>
      <c r="Z27" s="160"/>
      <c r="AA27" s="160">
        <v>98</v>
      </c>
      <c r="AB27" s="161"/>
      <c r="AC27" s="159">
        <v>98</v>
      </c>
      <c r="AD27" s="160"/>
      <c r="AE27" s="160">
        <v>98</v>
      </c>
      <c r="AF27" s="160"/>
      <c r="AG27" s="160">
        <v>100</v>
      </c>
      <c r="AH27" s="160"/>
      <c r="AI27" s="160">
        <v>100</v>
      </c>
      <c r="AJ27" s="13"/>
      <c r="AK27" s="61">
        <f t="shared" si="0"/>
        <v>94.5</v>
      </c>
      <c r="AL27" s="62">
        <f t="shared" si="1"/>
        <v>97</v>
      </c>
      <c r="AM27" s="63">
        <f t="shared" si="2"/>
        <v>95.75</v>
      </c>
      <c r="AN27" s="64">
        <f t="shared" si="3"/>
        <v>99</v>
      </c>
      <c r="AO27" s="65">
        <f t="shared" si="4"/>
        <v>96.5625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96.5625</v>
      </c>
      <c r="BC27" s="81" t="str">
        <f t="shared" si="13"/>
        <v/>
      </c>
      <c r="BE27" s="32">
        <f t="shared" si="14"/>
        <v>94</v>
      </c>
      <c r="BF27" s="32">
        <f t="shared" si="15"/>
        <v>97</v>
      </c>
      <c r="BG27" s="32">
        <f t="shared" si="16"/>
        <v>98.25</v>
      </c>
      <c r="BH27" s="32">
        <f t="shared" si="17"/>
        <v>97</v>
      </c>
      <c r="BI27" s="32">
        <f t="shared" si="18"/>
        <v>96.5625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159">
        <v>88</v>
      </c>
      <c r="F28" s="160"/>
      <c r="G28" s="160">
        <v>85</v>
      </c>
      <c r="H28" s="160"/>
      <c r="I28" s="160">
        <v>90</v>
      </c>
      <c r="J28" s="160"/>
      <c r="K28" s="160">
        <v>90</v>
      </c>
      <c r="L28" s="161"/>
      <c r="M28" s="159">
        <v>90</v>
      </c>
      <c r="N28" s="160"/>
      <c r="O28" s="160">
        <v>85</v>
      </c>
      <c r="P28" s="160"/>
      <c r="Q28" s="160">
        <v>88</v>
      </c>
      <c r="R28" s="160"/>
      <c r="S28" s="160">
        <v>92</v>
      </c>
      <c r="T28" s="161"/>
      <c r="U28" s="159">
        <v>85</v>
      </c>
      <c r="V28" s="160"/>
      <c r="W28" s="160">
        <v>87</v>
      </c>
      <c r="X28" s="160"/>
      <c r="Y28" s="160">
        <v>92</v>
      </c>
      <c r="Z28" s="160"/>
      <c r="AA28" s="160">
        <v>90</v>
      </c>
      <c r="AB28" s="161"/>
      <c r="AC28" s="159">
        <v>90</v>
      </c>
      <c r="AD28" s="160"/>
      <c r="AE28" s="160">
        <v>80</v>
      </c>
      <c r="AF28" s="160"/>
      <c r="AG28" s="160">
        <v>90</v>
      </c>
      <c r="AH28" s="160"/>
      <c r="AI28" s="160">
        <v>95</v>
      </c>
      <c r="AJ28" s="13"/>
      <c r="AK28" s="61">
        <f t="shared" si="0"/>
        <v>88.25</v>
      </c>
      <c r="AL28" s="62">
        <f t="shared" si="1"/>
        <v>88.75</v>
      </c>
      <c r="AM28" s="63">
        <f t="shared" si="2"/>
        <v>88.5</v>
      </c>
      <c r="AN28" s="64">
        <f t="shared" si="3"/>
        <v>88.75</v>
      </c>
      <c r="AO28" s="65">
        <f t="shared" si="4"/>
        <v>88.5625</v>
      </c>
      <c r="AP28" s="54"/>
      <c r="AR28" s="71" t="str">
        <f t="shared" si="5"/>
        <v/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>
        <f t="shared" si="12"/>
        <v>88.5625</v>
      </c>
      <c r="BC28" s="81" t="str">
        <f t="shared" si="13"/>
        <v/>
      </c>
      <c r="BE28" s="32">
        <f t="shared" si="14"/>
        <v>88.25</v>
      </c>
      <c r="BF28" s="32">
        <f t="shared" si="15"/>
        <v>84.25</v>
      </c>
      <c r="BG28" s="32">
        <f t="shared" si="16"/>
        <v>90</v>
      </c>
      <c r="BH28" s="32">
        <f t="shared" si="17"/>
        <v>91.75</v>
      </c>
      <c r="BI28" s="32">
        <f t="shared" si="18"/>
        <v>88.5625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159">
        <v>90</v>
      </c>
      <c r="F29" s="160"/>
      <c r="G29" s="160">
        <v>90</v>
      </c>
      <c r="H29" s="160"/>
      <c r="I29" s="160">
        <v>95</v>
      </c>
      <c r="J29" s="160"/>
      <c r="K29" s="160">
        <v>90</v>
      </c>
      <c r="L29" s="161"/>
      <c r="M29" s="159">
        <v>90</v>
      </c>
      <c r="N29" s="160"/>
      <c r="O29" s="160">
        <v>90</v>
      </c>
      <c r="P29" s="160"/>
      <c r="Q29" s="160">
        <v>93</v>
      </c>
      <c r="R29" s="160"/>
      <c r="S29" s="160">
        <v>95</v>
      </c>
      <c r="T29" s="161"/>
      <c r="U29" s="159">
        <v>100</v>
      </c>
      <c r="V29" s="160"/>
      <c r="W29" s="160">
        <v>90</v>
      </c>
      <c r="X29" s="160"/>
      <c r="Y29" s="160">
        <v>95</v>
      </c>
      <c r="Z29" s="160"/>
      <c r="AA29" s="160">
        <v>90</v>
      </c>
      <c r="AB29" s="161"/>
      <c r="AC29" s="159">
        <v>95</v>
      </c>
      <c r="AD29" s="160"/>
      <c r="AE29" s="160">
        <v>98</v>
      </c>
      <c r="AF29" s="160"/>
      <c r="AG29" s="160">
        <v>90</v>
      </c>
      <c r="AH29" s="160"/>
      <c r="AI29" s="160">
        <v>90</v>
      </c>
      <c r="AJ29" s="13"/>
      <c r="AK29" s="61">
        <f t="shared" si="0"/>
        <v>91.25</v>
      </c>
      <c r="AL29" s="62">
        <f t="shared" si="1"/>
        <v>92</v>
      </c>
      <c r="AM29" s="63">
        <f t="shared" si="2"/>
        <v>93.75</v>
      </c>
      <c r="AN29" s="64">
        <f t="shared" si="3"/>
        <v>93.25</v>
      </c>
      <c r="AO29" s="65">
        <f t="shared" si="4"/>
        <v>92.5625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92.5625</v>
      </c>
      <c r="BC29" s="81" t="str">
        <f t="shared" si="13"/>
        <v/>
      </c>
      <c r="BE29" s="32">
        <f t="shared" si="14"/>
        <v>93.75</v>
      </c>
      <c r="BF29" s="32">
        <f t="shared" si="15"/>
        <v>92</v>
      </c>
      <c r="BG29" s="32">
        <f t="shared" si="16"/>
        <v>93.25</v>
      </c>
      <c r="BH29" s="32">
        <f t="shared" si="17"/>
        <v>91.25</v>
      </c>
      <c r="BI29" s="32">
        <f t="shared" si="18"/>
        <v>92.5625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159">
        <v>85</v>
      </c>
      <c r="F30" s="160"/>
      <c r="G30" s="160">
        <v>85</v>
      </c>
      <c r="H30" s="160"/>
      <c r="I30" s="160">
        <v>92</v>
      </c>
      <c r="J30" s="160"/>
      <c r="K30" s="160">
        <v>90</v>
      </c>
      <c r="L30" s="161"/>
      <c r="M30" s="159">
        <v>80</v>
      </c>
      <c r="N30" s="160"/>
      <c r="O30" s="160">
        <v>85</v>
      </c>
      <c r="P30" s="160"/>
      <c r="Q30" s="160">
        <v>90</v>
      </c>
      <c r="R30" s="160"/>
      <c r="S30" s="160">
        <v>85</v>
      </c>
      <c r="T30" s="161"/>
      <c r="U30" s="159">
        <v>95</v>
      </c>
      <c r="V30" s="160"/>
      <c r="W30" s="160">
        <v>80</v>
      </c>
      <c r="X30" s="160"/>
      <c r="Y30" s="160">
        <v>91</v>
      </c>
      <c r="Z30" s="160"/>
      <c r="AA30" s="160">
        <v>91</v>
      </c>
      <c r="AB30" s="161"/>
      <c r="AC30" s="159">
        <v>100</v>
      </c>
      <c r="AD30" s="160"/>
      <c r="AE30" s="160">
        <v>90</v>
      </c>
      <c r="AF30" s="160"/>
      <c r="AG30" s="160">
        <v>92</v>
      </c>
      <c r="AH30" s="160"/>
      <c r="AI30" s="160">
        <v>88</v>
      </c>
      <c r="AJ30" s="13"/>
      <c r="AK30" s="61">
        <f t="shared" si="0"/>
        <v>88</v>
      </c>
      <c r="AL30" s="62">
        <f t="shared" si="1"/>
        <v>85</v>
      </c>
      <c r="AM30" s="63">
        <f t="shared" si="2"/>
        <v>89.25</v>
      </c>
      <c r="AN30" s="64">
        <f t="shared" si="3"/>
        <v>92.5</v>
      </c>
      <c r="AO30" s="65">
        <f t="shared" si="4"/>
        <v>88.6875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88.6875</v>
      </c>
      <c r="BC30" s="81" t="str">
        <f t="shared" si="13"/>
        <v/>
      </c>
      <c r="BE30" s="32">
        <f t="shared" si="14"/>
        <v>90</v>
      </c>
      <c r="BF30" s="32">
        <f t="shared" si="15"/>
        <v>85</v>
      </c>
      <c r="BG30" s="32">
        <f t="shared" si="16"/>
        <v>91.25</v>
      </c>
      <c r="BH30" s="32">
        <f t="shared" si="17"/>
        <v>88.5</v>
      </c>
      <c r="BI30" s="32">
        <f t="shared" si="18"/>
        <v>88.6875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159">
        <v>0</v>
      </c>
      <c r="F31" s="160"/>
      <c r="G31" s="160">
        <v>0</v>
      </c>
      <c r="H31" s="160"/>
      <c r="I31" s="160">
        <v>0</v>
      </c>
      <c r="J31" s="160"/>
      <c r="K31" s="160">
        <v>0</v>
      </c>
      <c r="L31" s="161"/>
      <c r="M31" s="159">
        <v>0</v>
      </c>
      <c r="N31" s="160"/>
      <c r="O31" s="160">
        <v>0</v>
      </c>
      <c r="P31" s="160"/>
      <c r="Q31" s="160">
        <v>0</v>
      </c>
      <c r="R31" s="160"/>
      <c r="S31" s="160">
        <v>0</v>
      </c>
      <c r="T31" s="161"/>
      <c r="U31" s="159">
        <v>0</v>
      </c>
      <c r="V31" s="160"/>
      <c r="W31" s="160">
        <v>0</v>
      </c>
      <c r="X31" s="160"/>
      <c r="Y31" s="160">
        <v>0</v>
      </c>
      <c r="Z31" s="160"/>
      <c r="AA31" s="160">
        <v>0</v>
      </c>
      <c r="AB31" s="161"/>
      <c r="AC31" s="159">
        <v>0</v>
      </c>
      <c r="AD31" s="160"/>
      <c r="AE31" s="160">
        <v>0</v>
      </c>
      <c r="AF31" s="160"/>
      <c r="AG31" s="160">
        <v>0</v>
      </c>
      <c r="AH31" s="160"/>
      <c r="AI31" s="160">
        <v>0</v>
      </c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2">
        <f t="shared" si="14"/>
        <v>0</v>
      </c>
      <c r="BF31" s="32">
        <f t="shared" si="15"/>
        <v>0</v>
      </c>
      <c r="BG31" s="32">
        <f t="shared" si="16"/>
        <v>0</v>
      </c>
      <c r="BH31" s="32">
        <f t="shared" si="17"/>
        <v>0</v>
      </c>
      <c r="BI31" s="32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159">
        <v>0</v>
      </c>
      <c r="F32" s="160"/>
      <c r="G32" s="160">
        <v>0</v>
      </c>
      <c r="H32" s="160"/>
      <c r="I32" s="160">
        <v>0</v>
      </c>
      <c r="J32" s="160"/>
      <c r="K32" s="160">
        <v>0</v>
      </c>
      <c r="L32" s="161"/>
      <c r="M32" s="159">
        <v>0</v>
      </c>
      <c r="N32" s="160"/>
      <c r="O32" s="160">
        <v>0</v>
      </c>
      <c r="P32" s="160"/>
      <c r="Q32" s="160">
        <v>0</v>
      </c>
      <c r="R32" s="160"/>
      <c r="S32" s="160">
        <v>0</v>
      </c>
      <c r="T32" s="161"/>
      <c r="U32" s="159">
        <v>0</v>
      </c>
      <c r="V32" s="160"/>
      <c r="W32" s="160">
        <v>0</v>
      </c>
      <c r="X32" s="160"/>
      <c r="Y32" s="160">
        <v>0</v>
      </c>
      <c r="Z32" s="160"/>
      <c r="AA32" s="160">
        <v>0</v>
      </c>
      <c r="AB32" s="161"/>
      <c r="AC32" s="159">
        <v>0</v>
      </c>
      <c r="AD32" s="160"/>
      <c r="AE32" s="160">
        <v>0</v>
      </c>
      <c r="AF32" s="160"/>
      <c r="AG32" s="160">
        <v>0</v>
      </c>
      <c r="AH32" s="160"/>
      <c r="AI32" s="160">
        <v>0</v>
      </c>
      <c r="AJ32" s="13"/>
      <c r="AK32" s="61">
        <f t="shared" si="0"/>
        <v>0</v>
      </c>
      <c r="AL32" s="62">
        <f t="shared" si="1"/>
        <v>0</v>
      </c>
      <c r="AM32" s="63">
        <f t="shared" si="2"/>
        <v>0</v>
      </c>
      <c r="AN32" s="64">
        <f t="shared" si="3"/>
        <v>0</v>
      </c>
      <c r="AO32" s="65">
        <f t="shared" si="4"/>
        <v>0</v>
      </c>
      <c r="AP32" s="54"/>
      <c r="AR32" s="71">
        <f t="shared" si="5"/>
        <v>0</v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 t="str">
        <f t="shared" si="12"/>
        <v/>
      </c>
      <c r="BC32" s="81">
        <f t="shared" si="13"/>
        <v>0</v>
      </c>
      <c r="BE32" s="32">
        <f t="shared" si="14"/>
        <v>0</v>
      </c>
      <c r="BF32" s="32">
        <f t="shared" si="15"/>
        <v>0</v>
      </c>
      <c r="BG32" s="32">
        <f t="shared" si="16"/>
        <v>0</v>
      </c>
      <c r="BH32" s="32">
        <f t="shared" si="17"/>
        <v>0</v>
      </c>
      <c r="BI32" s="32">
        <f t="shared" si="18"/>
        <v>0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159">
        <v>0</v>
      </c>
      <c r="F33" s="160"/>
      <c r="G33" s="160">
        <v>0</v>
      </c>
      <c r="H33" s="160"/>
      <c r="I33" s="160">
        <v>0</v>
      </c>
      <c r="J33" s="160"/>
      <c r="K33" s="160">
        <v>0</v>
      </c>
      <c r="L33" s="161"/>
      <c r="M33" s="159">
        <v>0</v>
      </c>
      <c r="N33" s="160"/>
      <c r="O33" s="160">
        <v>0</v>
      </c>
      <c r="P33" s="160"/>
      <c r="Q33" s="160">
        <v>0</v>
      </c>
      <c r="R33" s="160"/>
      <c r="S33" s="160">
        <v>0</v>
      </c>
      <c r="T33" s="161"/>
      <c r="U33" s="159">
        <v>0</v>
      </c>
      <c r="V33" s="160"/>
      <c r="W33" s="160">
        <v>0</v>
      </c>
      <c r="X33" s="160"/>
      <c r="Y33" s="160">
        <v>0</v>
      </c>
      <c r="Z33" s="160"/>
      <c r="AA33" s="160">
        <v>0</v>
      </c>
      <c r="AB33" s="161"/>
      <c r="AC33" s="159">
        <v>0</v>
      </c>
      <c r="AD33" s="160"/>
      <c r="AE33" s="160">
        <v>0</v>
      </c>
      <c r="AF33" s="160"/>
      <c r="AG33" s="160">
        <v>0</v>
      </c>
      <c r="AH33" s="160"/>
      <c r="AI33" s="160">
        <v>0</v>
      </c>
      <c r="AJ33" s="13"/>
      <c r="AK33" s="61">
        <f t="shared" si="0"/>
        <v>0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0</v>
      </c>
      <c r="AP33" s="54"/>
      <c r="AR33" s="71">
        <f t="shared" si="5"/>
        <v>0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0</v>
      </c>
      <c r="BE33" s="32">
        <f t="shared" si="14"/>
        <v>0</v>
      </c>
      <c r="BF33" s="32">
        <f t="shared" si="15"/>
        <v>0</v>
      </c>
      <c r="BG33" s="32">
        <f t="shared" si="16"/>
        <v>0</v>
      </c>
      <c r="BH33" s="32">
        <f t="shared" si="17"/>
        <v>0</v>
      </c>
      <c r="BI33" s="32">
        <f t="shared" si="18"/>
        <v>0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159">
        <v>75</v>
      </c>
      <c r="F34" s="160"/>
      <c r="G34" s="160">
        <v>80</v>
      </c>
      <c r="H34" s="160"/>
      <c r="I34" s="160">
        <v>70</v>
      </c>
      <c r="J34" s="160"/>
      <c r="K34" s="160">
        <v>80</v>
      </c>
      <c r="L34" s="161"/>
      <c r="M34" s="159">
        <v>78</v>
      </c>
      <c r="N34" s="160"/>
      <c r="O34" s="160">
        <v>82</v>
      </c>
      <c r="P34" s="160"/>
      <c r="Q34" s="160">
        <v>72</v>
      </c>
      <c r="R34" s="160"/>
      <c r="S34" s="160">
        <v>76</v>
      </c>
      <c r="T34" s="161"/>
      <c r="U34" s="159">
        <v>78</v>
      </c>
      <c r="V34" s="160"/>
      <c r="W34" s="160">
        <v>75</v>
      </c>
      <c r="X34" s="160"/>
      <c r="Y34" s="160">
        <v>75</v>
      </c>
      <c r="Z34" s="160"/>
      <c r="AA34" s="160">
        <v>78</v>
      </c>
      <c r="AB34" s="161"/>
      <c r="AC34" s="159">
        <v>75</v>
      </c>
      <c r="AD34" s="160"/>
      <c r="AE34" s="160">
        <v>80</v>
      </c>
      <c r="AF34" s="160"/>
      <c r="AG34" s="160">
        <v>78</v>
      </c>
      <c r="AH34" s="160"/>
      <c r="AI34" s="160">
        <v>75</v>
      </c>
      <c r="AJ34" s="13"/>
      <c r="AK34" s="61">
        <f t="shared" si="0"/>
        <v>76.25</v>
      </c>
      <c r="AL34" s="62">
        <f t="shared" si="1"/>
        <v>77</v>
      </c>
      <c r="AM34" s="63">
        <f t="shared" si="2"/>
        <v>76.5</v>
      </c>
      <c r="AN34" s="64">
        <f t="shared" si="3"/>
        <v>77</v>
      </c>
      <c r="AO34" s="65">
        <f t="shared" si="4"/>
        <v>76.6875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76.6875</v>
      </c>
      <c r="BC34" s="81" t="str">
        <f t="shared" si="13"/>
        <v/>
      </c>
      <c r="BE34" s="32">
        <f t="shared" si="14"/>
        <v>76.5</v>
      </c>
      <c r="BF34" s="32">
        <f t="shared" si="15"/>
        <v>79.25</v>
      </c>
      <c r="BG34" s="32">
        <f t="shared" si="16"/>
        <v>73.75</v>
      </c>
      <c r="BH34" s="32">
        <f t="shared" si="17"/>
        <v>77.25</v>
      </c>
      <c r="BI34" s="32">
        <f t="shared" si="18"/>
        <v>76.6875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159">
        <v>0</v>
      </c>
      <c r="F35" s="160"/>
      <c r="G35" s="160">
        <v>0</v>
      </c>
      <c r="H35" s="160"/>
      <c r="I35" s="160">
        <v>0</v>
      </c>
      <c r="J35" s="160"/>
      <c r="K35" s="160">
        <v>0</v>
      </c>
      <c r="L35" s="161"/>
      <c r="M35" s="159">
        <v>0</v>
      </c>
      <c r="N35" s="160"/>
      <c r="O35" s="160">
        <v>0</v>
      </c>
      <c r="P35" s="160"/>
      <c r="Q35" s="160">
        <v>0</v>
      </c>
      <c r="R35" s="160"/>
      <c r="S35" s="160">
        <v>0</v>
      </c>
      <c r="T35" s="161"/>
      <c r="U35" s="159">
        <v>0</v>
      </c>
      <c r="V35" s="160"/>
      <c r="W35" s="160">
        <v>0</v>
      </c>
      <c r="X35" s="160"/>
      <c r="Y35" s="160">
        <v>0</v>
      </c>
      <c r="Z35" s="160"/>
      <c r="AA35" s="160">
        <v>0</v>
      </c>
      <c r="AB35" s="161"/>
      <c r="AC35" s="159">
        <v>0</v>
      </c>
      <c r="AD35" s="160"/>
      <c r="AE35" s="160">
        <v>0</v>
      </c>
      <c r="AF35" s="160"/>
      <c r="AG35" s="160">
        <v>0</v>
      </c>
      <c r="AH35" s="160"/>
      <c r="AI35" s="160">
        <v>0</v>
      </c>
      <c r="AJ35" s="13"/>
      <c r="AK35" s="61">
        <f t="shared" si="0"/>
        <v>0</v>
      </c>
      <c r="AL35" s="62">
        <f t="shared" si="1"/>
        <v>0</v>
      </c>
      <c r="AM35" s="63">
        <f t="shared" si="2"/>
        <v>0</v>
      </c>
      <c r="AN35" s="64">
        <f t="shared" si="3"/>
        <v>0</v>
      </c>
      <c r="AO35" s="65">
        <f t="shared" si="4"/>
        <v>0</v>
      </c>
      <c r="AP35" s="54"/>
      <c r="AR35" s="71">
        <f t="shared" si="5"/>
        <v>0</v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 t="str">
        <f t="shared" si="12"/>
        <v/>
      </c>
      <c r="BC35" s="81">
        <f t="shared" si="13"/>
        <v>0</v>
      </c>
      <c r="BE35" s="32">
        <f t="shared" si="14"/>
        <v>0</v>
      </c>
      <c r="BF35" s="32">
        <f t="shared" si="15"/>
        <v>0</v>
      </c>
      <c r="BG35" s="32">
        <f t="shared" si="16"/>
        <v>0</v>
      </c>
      <c r="BH35" s="32">
        <f t="shared" si="17"/>
        <v>0</v>
      </c>
      <c r="BI35" s="32">
        <f t="shared" si="18"/>
        <v>0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159">
        <v>98</v>
      </c>
      <c r="F36" s="160"/>
      <c r="G36" s="160">
        <v>100</v>
      </c>
      <c r="H36" s="160"/>
      <c r="I36" s="160">
        <v>100</v>
      </c>
      <c r="J36" s="160"/>
      <c r="K36" s="160">
        <v>90</v>
      </c>
      <c r="L36" s="161"/>
      <c r="M36" s="159">
        <v>95</v>
      </c>
      <c r="N36" s="160"/>
      <c r="O36" s="160">
        <v>95</v>
      </c>
      <c r="P36" s="160"/>
      <c r="Q36" s="160">
        <v>98</v>
      </c>
      <c r="R36" s="160"/>
      <c r="S36" s="160">
        <v>95</v>
      </c>
      <c r="T36" s="161"/>
      <c r="U36" s="159">
        <v>100</v>
      </c>
      <c r="V36" s="160"/>
      <c r="W36" s="160">
        <v>90</v>
      </c>
      <c r="X36" s="160"/>
      <c r="Y36" s="160">
        <v>98</v>
      </c>
      <c r="Z36" s="160"/>
      <c r="AA36" s="160">
        <v>98</v>
      </c>
      <c r="AB36" s="161"/>
      <c r="AC36" s="159">
        <v>95</v>
      </c>
      <c r="AD36" s="160"/>
      <c r="AE36" s="160">
        <v>98</v>
      </c>
      <c r="AF36" s="160"/>
      <c r="AG36" s="160">
        <v>98</v>
      </c>
      <c r="AH36" s="160"/>
      <c r="AI36" s="160">
        <v>100</v>
      </c>
      <c r="AJ36" s="13"/>
      <c r="AK36" s="61">
        <f t="shared" si="0"/>
        <v>97</v>
      </c>
      <c r="AL36" s="62">
        <f t="shared" si="1"/>
        <v>95.75</v>
      </c>
      <c r="AM36" s="63">
        <f t="shared" si="2"/>
        <v>96.5</v>
      </c>
      <c r="AN36" s="64">
        <f t="shared" si="3"/>
        <v>97.75</v>
      </c>
      <c r="AO36" s="65">
        <f t="shared" si="4"/>
        <v>96.75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96.75</v>
      </c>
      <c r="BC36" s="81" t="str">
        <f t="shared" si="13"/>
        <v/>
      </c>
      <c r="BE36" s="32">
        <f t="shared" si="14"/>
        <v>97</v>
      </c>
      <c r="BF36" s="32">
        <f t="shared" si="15"/>
        <v>95.75</v>
      </c>
      <c r="BG36" s="32">
        <f t="shared" si="16"/>
        <v>98.5</v>
      </c>
      <c r="BH36" s="32">
        <f t="shared" si="17"/>
        <v>95.75</v>
      </c>
      <c r="BI36" s="32">
        <f t="shared" si="18"/>
        <v>96.75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159">
        <v>80</v>
      </c>
      <c r="F37" s="160"/>
      <c r="G37" s="160">
        <v>100</v>
      </c>
      <c r="H37" s="160"/>
      <c r="I37" s="160">
        <v>93</v>
      </c>
      <c r="J37" s="160"/>
      <c r="K37" s="160">
        <v>85</v>
      </c>
      <c r="L37" s="161"/>
      <c r="M37" s="159">
        <v>98</v>
      </c>
      <c r="N37" s="160"/>
      <c r="O37" s="160">
        <v>95</v>
      </c>
      <c r="P37" s="160"/>
      <c r="Q37" s="160">
        <v>90</v>
      </c>
      <c r="R37" s="160"/>
      <c r="S37" s="160">
        <v>85</v>
      </c>
      <c r="T37" s="161"/>
      <c r="U37" s="159">
        <v>90</v>
      </c>
      <c r="V37" s="160"/>
      <c r="W37" s="160">
        <v>98</v>
      </c>
      <c r="X37" s="160"/>
      <c r="Y37" s="160">
        <v>95</v>
      </c>
      <c r="Z37" s="160"/>
      <c r="AA37" s="160">
        <v>80</v>
      </c>
      <c r="AB37" s="161"/>
      <c r="AC37" s="159">
        <v>85</v>
      </c>
      <c r="AD37" s="160"/>
      <c r="AE37" s="160">
        <v>90</v>
      </c>
      <c r="AF37" s="160"/>
      <c r="AG37" s="160">
        <v>90</v>
      </c>
      <c r="AH37" s="160"/>
      <c r="AI37" s="160">
        <v>82</v>
      </c>
      <c r="AJ37" s="13"/>
      <c r="AK37" s="61">
        <f t="shared" si="0"/>
        <v>89.5</v>
      </c>
      <c r="AL37" s="62">
        <f t="shared" si="1"/>
        <v>92</v>
      </c>
      <c r="AM37" s="63">
        <f t="shared" si="2"/>
        <v>90.75</v>
      </c>
      <c r="AN37" s="64">
        <f t="shared" si="3"/>
        <v>86.75</v>
      </c>
      <c r="AO37" s="65">
        <f t="shared" si="4"/>
        <v>89.75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89.75</v>
      </c>
      <c r="BC37" s="81" t="str">
        <f t="shared" si="13"/>
        <v/>
      </c>
      <c r="BE37" s="32">
        <f t="shared" si="14"/>
        <v>88.25</v>
      </c>
      <c r="BF37" s="32">
        <f t="shared" si="15"/>
        <v>95.75</v>
      </c>
      <c r="BG37" s="32">
        <f t="shared" si="16"/>
        <v>92</v>
      </c>
      <c r="BH37" s="32">
        <f t="shared" si="17"/>
        <v>83</v>
      </c>
      <c r="BI37" s="32">
        <f t="shared" si="18"/>
        <v>89.75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159">
        <v>98</v>
      </c>
      <c r="F38" s="160"/>
      <c r="G38" s="160">
        <v>100</v>
      </c>
      <c r="H38" s="160"/>
      <c r="I38" s="160">
        <v>90</v>
      </c>
      <c r="J38" s="160"/>
      <c r="K38" s="160">
        <v>90</v>
      </c>
      <c r="L38" s="161"/>
      <c r="M38" s="159">
        <v>95</v>
      </c>
      <c r="N38" s="160"/>
      <c r="O38" s="160">
        <v>92</v>
      </c>
      <c r="P38" s="160"/>
      <c r="Q38" s="160">
        <v>90</v>
      </c>
      <c r="R38" s="160"/>
      <c r="S38" s="160">
        <v>95</v>
      </c>
      <c r="T38" s="161"/>
      <c r="U38" s="159">
        <v>95</v>
      </c>
      <c r="V38" s="160"/>
      <c r="W38" s="160">
        <v>100</v>
      </c>
      <c r="X38" s="160"/>
      <c r="Y38" s="160">
        <v>90</v>
      </c>
      <c r="Z38" s="160"/>
      <c r="AA38" s="160">
        <v>95</v>
      </c>
      <c r="AB38" s="161"/>
      <c r="AC38" s="159">
        <v>90</v>
      </c>
      <c r="AD38" s="160"/>
      <c r="AE38" s="160">
        <v>95</v>
      </c>
      <c r="AF38" s="160"/>
      <c r="AG38" s="160">
        <v>98</v>
      </c>
      <c r="AH38" s="160"/>
      <c r="AI38" s="160">
        <v>95</v>
      </c>
      <c r="AJ38" s="13"/>
      <c r="AK38" s="61">
        <f t="shared" si="0"/>
        <v>94.5</v>
      </c>
      <c r="AL38" s="62">
        <f t="shared" si="1"/>
        <v>93</v>
      </c>
      <c r="AM38" s="63">
        <f t="shared" si="2"/>
        <v>95</v>
      </c>
      <c r="AN38" s="64">
        <f t="shared" si="3"/>
        <v>94.5</v>
      </c>
      <c r="AO38" s="65">
        <f t="shared" si="4"/>
        <v>94.25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94.25</v>
      </c>
      <c r="BC38" s="81" t="str">
        <f t="shared" si="13"/>
        <v/>
      </c>
      <c r="BE38" s="32">
        <f t="shared" si="14"/>
        <v>94.5</v>
      </c>
      <c r="BF38" s="32">
        <f t="shared" si="15"/>
        <v>96.75</v>
      </c>
      <c r="BG38" s="32">
        <f t="shared" si="16"/>
        <v>92</v>
      </c>
      <c r="BH38" s="32">
        <f t="shared" si="17"/>
        <v>93.75</v>
      </c>
      <c r="BI38" s="32">
        <f t="shared" si="18"/>
        <v>94.25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159">
        <v>0</v>
      </c>
      <c r="F39" s="160"/>
      <c r="G39" s="160">
        <v>0</v>
      </c>
      <c r="H39" s="160"/>
      <c r="I39" s="160">
        <v>0</v>
      </c>
      <c r="J39" s="160"/>
      <c r="K39" s="160">
        <v>0</v>
      </c>
      <c r="L39" s="161"/>
      <c r="M39" s="159">
        <v>95</v>
      </c>
      <c r="N39" s="160"/>
      <c r="O39" s="160">
        <v>0</v>
      </c>
      <c r="P39" s="160"/>
      <c r="Q39" s="160">
        <v>0</v>
      </c>
      <c r="R39" s="160"/>
      <c r="S39" s="160">
        <v>0</v>
      </c>
      <c r="T39" s="161"/>
      <c r="U39" s="159">
        <v>87</v>
      </c>
      <c r="V39" s="160"/>
      <c r="W39" s="160">
        <v>0</v>
      </c>
      <c r="X39" s="160"/>
      <c r="Y39" s="160">
        <v>0</v>
      </c>
      <c r="Z39" s="160"/>
      <c r="AA39" s="160">
        <v>0</v>
      </c>
      <c r="AB39" s="161"/>
      <c r="AC39" s="159">
        <v>0</v>
      </c>
      <c r="AD39" s="160"/>
      <c r="AE39" s="160">
        <v>0</v>
      </c>
      <c r="AF39" s="160"/>
      <c r="AG39" s="160">
        <v>0</v>
      </c>
      <c r="AH39" s="160"/>
      <c r="AI39" s="160">
        <v>0</v>
      </c>
      <c r="AJ39" s="13"/>
      <c r="AK39" s="61">
        <f t="shared" si="0"/>
        <v>0</v>
      </c>
      <c r="AL39" s="62">
        <f t="shared" si="1"/>
        <v>23.75</v>
      </c>
      <c r="AM39" s="63">
        <f t="shared" si="2"/>
        <v>21.75</v>
      </c>
      <c r="AN39" s="64">
        <f t="shared" si="3"/>
        <v>0</v>
      </c>
      <c r="AO39" s="65">
        <f t="shared" si="4"/>
        <v>11.375</v>
      </c>
      <c r="AP39" s="54"/>
      <c r="AR39" s="71">
        <f t="shared" si="5"/>
        <v>5.6875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11.375</v>
      </c>
      <c r="BE39" s="32">
        <f t="shared" si="14"/>
        <v>45.5</v>
      </c>
      <c r="BF39" s="32">
        <f t="shared" si="15"/>
        <v>0</v>
      </c>
      <c r="BG39" s="32">
        <f t="shared" si="16"/>
        <v>0</v>
      </c>
      <c r="BH39" s="32">
        <f t="shared" si="17"/>
        <v>0</v>
      </c>
      <c r="BI39" s="32">
        <f t="shared" si="18"/>
        <v>11.375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159">
        <v>80</v>
      </c>
      <c r="F40" s="160"/>
      <c r="G40" s="160">
        <v>75</v>
      </c>
      <c r="H40" s="160"/>
      <c r="I40" s="160">
        <v>82</v>
      </c>
      <c r="J40" s="160"/>
      <c r="K40" s="160">
        <v>80</v>
      </c>
      <c r="L40" s="161"/>
      <c r="M40" s="159">
        <v>85</v>
      </c>
      <c r="N40" s="160"/>
      <c r="O40" s="160">
        <v>78</v>
      </c>
      <c r="P40" s="160"/>
      <c r="Q40" s="160">
        <v>80</v>
      </c>
      <c r="R40" s="160"/>
      <c r="S40" s="160">
        <v>82</v>
      </c>
      <c r="T40" s="161"/>
      <c r="U40" s="159">
        <v>80</v>
      </c>
      <c r="V40" s="160"/>
      <c r="W40" s="160">
        <v>80</v>
      </c>
      <c r="X40" s="160"/>
      <c r="Y40" s="160">
        <v>75</v>
      </c>
      <c r="Z40" s="160"/>
      <c r="AA40" s="160">
        <v>78</v>
      </c>
      <c r="AB40" s="161"/>
      <c r="AC40" s="159">
        <v>80</v>
      </c>
      <c r="AD40" s="160"/>
      <c r="AE40" s="160">
        <v>78</v>
      </c>
      <c r="AF40" s="160"/>
      <c r="AG40" s="160">
        <v>85</v>
      </c>
      <c r="AH40" s="160"/>
      <c r="AI40" s="160">
        <v>80</v>
      </c>
      <c r="AJ40" s="13"/>
      <c r="AK40" s="61">
        <f t="shared" si="0"/>
        <v>79.25</v>
      </c>
      <c r="AL40" s="62">
        <f t="shared" si="1"/>
        <v>81.25</v>
      </c>
      <c r="AM40" s="63">
        <f t="shared" si="2"/>
        <v>78.25</v>
      </c>
      <c r="AN40" s="64">
        <f t="shared" si="3"/>
        <v>80.75</v>
      </c>
      <c r="AO40" s="65">
        <f t="shared" si="4"/>
        <v>79.875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79.875</v>
      </c>
      <c r="BC40" s="81" t="str">
        <f t="shared" si="13"/>
        <v/>
      </c>
      <c r="BE40" s="32">
        <f t="shared" si="14"/>
        <v>81.25</v>
      </c>
      <c r="BF40" s="32">
        <f t="shared" si="15"/>
        <v>77.75</v>
      </c>
      <c r="BG40" s="32">
        <f t="shared" si="16"/>
        <v>80.5</v>
      </c>
      <c r="BH40" s="32">
        <f t="shared" si="17"/>
        <v>80</v>
      </c>
      <c r="BI40" s="32">
        <f t="shared" si="18"/>
        <v>79.875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159">
        <v>85</v>
      </c>
      <c r="F41" s="160"/>
      <c r="G41" s="160">
        <v>78</v>
      </c>
      <c r="H41" s="160"/>
      <c r="I41" s="160">
        <v>90</v>
      </c>
      <c r="J41" s="160"/>
      <c r="K41" s="160">
        <v>92</v>
      </c>
      <c r="L41" s="161"/>
      <c r="M41" s="159">
        <v>85</v>
      </c>
      <c r="N41" s="160"/>
      <c r="O41" s="160">
        <v>75</v>
      </c>
      <c r="P41" s="160"/>
      <c r="Q41" s="160">
        <v>92</v>
      </c>
      <c r="R41" s="160"/>
      <c r="S41" s="160">
        <v>90</v>
      </c>
      <c r="T41" s="161"/>
      <c r="U41" s="159">
        <v>90</v>
      </c>
      <c r="V41" s="160"/>
      <c r="W41" s="160">
        <v>72</v>
      </c>
      <c r="X41" s="160"/>
      <c r="Y41" s="160">
        <v>90</v>
      </c>
      <c r="Z41" s="160"/>
      <c r="AA41" s="160">
        <v>90</v>
      </c>
      <c r="AB41" s="161"/>
      <c r="AC41" s="159">
        <v>91</v>
      </c>
      <c r="AD41" s="160"/>
      <c r="AE41" s="160">
        <v>85</v>
      </c>
      <c r="AF41" s="160"/>
      <c r="AG41" s="160">
        <v>90</v>
      </c>
      <c r="AH41" s="160"/>
      <c r="AI41" s="160">
        <v>92</v>
      </c>
      <c r="AJ41" s="13"/>
      <c r="AK41" s="61">
        <f t="shared" si="0"/>
        <v>86.25</v>
      </c>
      <c r="AL41" s="62">
        <f t="shared" si="1"/>
        <v>85.5</v>
      </c>
      <c r="AM41" s="63">
        <f t="shared" si="2"/>
        <v>85.5</v>
      </c>
      <c r="AN41" s="64">
        <f t="shared" si="3"/>
        <v>89.5</v>
      </c>
      <c r="AO41" s="65">
        <f t="shared" si="4"/>
        <v>86.6875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86.6875</v>
      </c>
      <c r="BC41" s="81" t="str">
        <f t="shared" si="13"/>
        <v/>
      </c>
      <c r="BE41" s="32">
        <f t="shared" si="14"/>
        <v>87.75</v>
      </c>
      <c r="BF41" s="32">
        <f t="shared" si="15"/>
        <v>77.5</v>
      </c>
      <c r="BG41" s="32">
        <f t="shared" si="16"/>
        <v>90.5</v>
      </c>
      <c r="BH41" s="32">
        <f t="shared" si="17"/>
        <v>91</v>
      </c>
      <c r="BI41" s="32">
        <f t="shared" si="18"/>
        <v>86.6875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159">
        <v>85</v>
      </c>
      <c r="F42" s="160"/>
      <c r="G42" s="160">
        <v>75</v>
      </c>
      <c r="H42" s="160"/>
      <c r="I42" s="160">
        <v>78</v>
      </c>
      <c r="J42" s="160"/>
      <c r="K42" s="160">
        <v>85</v>
      </c>
      <c r="L42" s="161"/>
      <c r="M42" s="159">
        <v>88</v>
      </c>
      <c r="N42" s="160"/>
      <c r="O42" s="160">
        <v>80</v>
      </c>
      <c r="P42" s="160"/>
      <c r="Q42" s="160">
        <v>85</v>
      </c>
      <c r="R42" s="160"/>
      <c r="S42" s="160">
        <v>75</v>
      </c>
      <c r="T42" s="161"/>
      <c r="U42" s="159">
        <v>87</v>
      </c>
      <c r="V42" s="160"/>
      <c r="W42" s="160">
        <v>79</v>
      </c>
      <c r="X42" s="160"/>
      <c r="Y42" s="160">
        <v>82</v>
      </c>
      <c r="Z42" s="160"/>
      <c r="AA42" s="160">
        <v>75</v>
      </c>
      <c r="AB42" s="161"/>
      <c r="AC42" s="159">
        <v>85</v>
      </c>
      <c r="AD42" s="160"/>
      <c r="AE42" s="160">
        <v>83</v>
      </c>
      <c r="AF42" s="160"/>
      <c r="AG42" s="160">
        <v>80</v>
      </c>
      <c r="AH42" s="160"/>
      <c r="AI42" s="160">
        <v>70</v>
      </c>
      <c r="AJ42" s="13"/>
      <c r="AK42" s="61">
        <f t="shared" si="0"/>
        <v>80.75</v>
      </c>
      <c r="AL42" s="62">
        <f t="shared" si="1"/>
        <v>82</v>
      </c>
      <c r="AM42" s="63">
        <f t="shared" si="2"/>
        <v>80.75</v>
      </c>
      <c r="AN42" s="64">
        <f t="shared" si="3"/>
        <v>79.5</v>
      </c>
      <c r="AO42" s="65">
        <f t="shared" si="4"/>
        <v>80.75</v>
      </c>
      <c r="AP42" s="54"/>
      <c r="AR42" s="71" t="str">
        <f t="shared" si="5"/>
        <v/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>
        <f t="shared" si="12"/>
        <v>80.75</v>
      </c>
      <c r="BC42" s="81" t="str">
        <f t="shared" si="13"/>
        <v/>
      </c>
      <c r="BE42" s="32">
        <f t="shared" si="14"/>
        <v>86.25</v>
      </c>
      <c r="BF42" s="32">
        <f t="shared" si="15"/>
        <v>79.25</v>
      </c>
      <c r="BG42" s="32">
        <f t="shared" si="16"/>
        <v>81.25</v>
      </c>
      <c r="BH42" s="32">
        <f t="shared" si="17"/>
        <v>76.25</v>
      </c>
      <c r="BI42" s="32">
        <f t="shared" si="18"/>
        <v>80.75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159">
        <v>80</v>
      </c>
      <c r="F43" s="160"/>
      <c r="G43" s="160">
        <v>82</v>
      </c>
      <c r="H43" s="160"/>
      <c r="I43" s="160">
        <v>85</v>
      </c>
      <c r="J43" s="160"/>
      <c r="K43" s="160">
        <v>85</v>
      </c>
      <c r="L43" s="161"/>
      <c r="M43" s="159">
        <v>85</v>
      </c>
      <c r="N43" s="160"/>
      <c r="O43" s="160">
        <v>80</v>
      </c>
      <c r="P43" s="160"/>
      <c r="Q43" s="160">
        <v>82</v>
      </c>
      <c r="R43" s="160"/>
      <c r="S43" s="160">
        <v>75</v>
      </c>
      <c r="T43" s="161"/>
      <c r="U43" s="159">
        <v>80</v>
      </c>
      <c r="V43" s="160"/>
      <c r="W43" s="160">
        <v>81</v>
      </c>
      <c r="X43" s="160"/>
      <c r="Y43" s="160">
        <v>85</v>
      </c>
      <c r="Z43" s="160"/>
      <c r="AA43" s="160">
        <v>80</v>
      </c>
      <c r="AB43" s="161"/>
      <c r="AC43" s="159">
        <v>80</v>
      </c>
      <c r="AD43" s="160"/>
      <c r="AE43" s="160">
        <v>85</v>
      </c>
      <c r="AF43" s="160"/>
      <c r="AG43" s="160">
        <v>87</v>
      </c>
      <c r="AH43" s="160"/>
      <c r="AI43" s="160">
        <v>89</v>
      </c>
      <c r="AJ43" s="13"/>
      <c r="AK43" s="61">
        <f t="shared" si="0"/>
        <v>83</v>
      </c>
      <c r="AL43" s="62">
        <f t="shared" si="1"/>
        <v>80.5</v>
      </c>
      <c r="AM43" s="63">
        <f t="shared" si="2"/>
        <v>81.5</v>
      </c>
      <c r="AN43" s="64">
        <f t="shared" si="3"/>
        <v>85.25</v>
      </c>
      <c r="AO43" s="65">
        <f t="shared" si="4"/>
        <v>82.5625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82.5625</v>
      </c>
      <c r="BC43" s="81" t="str">
        <f t="shared" si="13"/>
        <v/>
      </c>
      <c r="BE43" s="32">
        <f t="shared" si="14"/>
        <v>81.25</v>
      </c>
      <c r="BF43" s="32">
        <f t="shared" si="15"/>
        <v>82</v>
      </c>
      <c r="BG43" s="32">
        <f t="shared" si="16"/>
        <v>84.75</v>
      </c>
      <c r="BH43" s="32">
        <f t="shared" si="17"/>
        <v>82.25</v>
      </c>
      <c r="BI43" s="32">
        <f t="shared" si="18"/>
        <v>82.5625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159">
        <v>95</v>
      </c>
      <c r="F44" s="160"/>
      <c r="G44" s="160">
        <v>100</v>
      </c>
      <c r="H44" s="160"/>
      <c r="I44" s="160">
        <v>95</v>
      </c>
      <c r="J44" s="160"/>
      <c r="K44" s="160">
        <v>90</v>
      </c>
      <c r="L44" s="161"/>
      <c r="M44" s="159">
        <v>100</v>
      </c>
      <c r="N44" s="160"/>
      <c r="O44" s="160">
        <v>100</v>
      </c>
      <c r="P44" s="160"/>
      <c r="Q44" s="160">
        <v>98</v>
      </c>
      <c r="R44" s="160"/>
      <c r="S44" s="160">
        <v>100</v>
      </c>
      <c r="T44" s="161"/>
      <c r="U44" s="159">
        <v>100</v>
      </c>
      <c r="V44" s="160"/>
      <c r="W44" s="160">
        <v>98</v>
      </c>
      <c r="X44" s="160"/>
      <c r="Y44" s="160">
        <v>98</v>
      </c>
      <c r="Z44" s="160"/>
      <c r="AA44" s="160">
        <v>95</v>
      </c>
      <c r="AB44" s="161"/>
      <c r="AC44" s="159">
        <v>100</v>
      </c>
      <c r="AD44" s="160"/>
      <c r="AE44" s="160">
        <v>98</v>
      </c>
      <c r="AF44" s="160"/>
      <c r="AG44" s="160">
        <v>95</v>
      </c>
      <c r="AH44" s="160"/>
      <c r="AI44" s="160">
        <v>100</v>
      </c>
      <c r="AJ44" s="13"/>
      <c r="AK44" s="61">
        <f t="shared" si="0"/>
        <v>95</v>
      </c>
      <c r="AL44" s="62">
        <f t="shared" si="1"/>
        <v>99.5</v>
      </c>
      <c r="AM44" s="63">
        <f t="shared" si="2"/>
        <v>97.75</v>
      </c>
      <c r="AN44" s="64">
        <f t="shared" si="3"/>
        <v>98.25</v>
      </c>
      <c r="AO44" s="65">
        <f t="shared" si="4"/>
        <v>97.625</v>
      </c>
      <c r="AP44" s="54"/>
      <c r="AR44" s="71" t="str">
        <f t="shared" si="5"/>
        <v/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>
        <f t="shared" si="12"/>
        <v>97.625</v>
      </c>
      <c r="BC44" s="81" t="str">
        <f t="shared" si="13"/>
        <v/>
      </c>
      <c r="BE44" s="32">
        <f t="shared" si="14"/>
        <v>98.75</v>
      </c>
      <c r="BF44" s="32">
        <f t="shared" si="15"/>
        <v>99</v>
      </c>
      <c r="BG44" s="32">
        <f t="shared" si="16"/>
        <v>96.5</v>
      </c>
      <c r="BH44" s="32">
        <f t="shared" si="17"/>
        <v>96.25</v>
      </c>
      <c r="BI44" s="32">
        <f t="shared" si="18"/>
        <v>97.625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159">
        <v>90</v>
      </c>
      <c r="F45" s="160"/>
      <c r="G45" s="160">
        <v>98</v>
      </c>
      <c r="H45" s="160"/>
      <c r="I45" s="160">
        <v>90</v>
      </c>
      <c r="J45" s="160"/>
      <c r="K45" s="160">
        <v>90</v>
      </c>
      <c r="L45" s="161"/>
      <c r="M45" s="159">
        <v>85</v>
      </c>
      <c r="N45" s="160"/>
      <c r="O45" s="160">
        <v>94</v>
      </c>
      <c r="P45" s="160"/>
      <c r="Q45" s="160">
        <v>92</v>
      </c>
      <c r="R45" s="160"/>
      <c r="S45" s="160">
        <v>90</v>
      </c>
      <c r="T45" s="161"/>
      <c r="U45" s="159">
        <v>90</v>
      </c>
      <c r="V45" s="160"/>
      <c r="W45" s="160">
        <v>85</v>
      </c>
      <c r="X45" s="160"/>
      <c r="Y45" s="160">
        <v>87</v>
      </c>
      <c r="Z45" s="160"/>
      <c r="AA45" s="160">
        <v>90</v>
      </c>
      <c r="AB45" s="161"/>
      <c r="AC45" s="159">
        <v>90</v>
      </c>
      <c r="AD45" s="160"/>
      <c r="AE45" s="160">
        <v>88</v>
      </c>
      <c r="AF45" s="160"/>
      <c r="AG45" s="160">
        <v>92</v>
      </c>
      <c r="AH45" s="160"/>
      <c r="AI45" s="160">
        <v>90</v>
      </c>
      <c r="AJ45" s="13"/>
      <c r="AK45" s="61">
        <f t="shared" si="0"/>
        <v>92</v>
      </c>
      <c r="AL45" s="62">
        <f t="shared" si="1"/>
        <v>90.25</v>
      </c>
      <c r="AM45" s="63">
        <f t="shared" si="2"/>
        <v>88</v>
      </c>
      <c r="AN45" s="64">
        <f t="shared" si="3"/>
        <v>90</v>
      </c>
      <c r="AO45" s="65">
        <f t="shared" si="4"/>
        <v>90.0625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90.0625</v>
      </c>
      <c r="BC45" s="81" t="str">
        <f t="shared" si="13"/>
        <v/>
      </c>
      <c r="BE45" s="32">
        <f t="shared" si="14"/>
        <v>88.75</v>
      </c>
      <c r="BF45" s="32">
        <f t="shared" si="15"/>
        <v>91.25</v>
      </c>
      <c r="BG45" s="32">
        <f t="shared" si="16"/>
        <v>90.25</v>
      </c>
      <c r="BH45" s="32">
        <f t="shared" si="17"/>
        <v>90</v>
      </c>
      <c r="BI45" s="32">
        <f t="shared" si="18"/>
        <v>90.0625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159">
        <v>80</v>
      </c>
      <c r="F46" s="160"/>
      <c r="G46" s="160">
        <v>82</v>
      </c>
      <c r="H46" s="160"/>
      <c r="I46" s="160">
        <v>80</v>
      </c>
      <c r="J46" s="160"/>
      <c r="K46" s="160">
        <v>85</v>
      </c>
      <c r="L46" s="161"/>
      <c r="M46" s="159">
        <v>80</v>
      </c>
      <c r="N46" s="160"/>
      <c r="O46" s="160">
        <v>80</v>
      </c>
      <c r="P46" s="160"/>
      <c r="Q46" s="160">
        <v>84</v>
      </c>
      <c r="R46" s="160"/>
      <c r="S46" s="160">
        <v>84</v>
      </c>
      <c r="T46" s="161"/>
      <c r="U46" s="159">
        <v>83</v>
      </c>
      <c r="V46" s="160"/>
      <c r="W46" s="160">
        <v>85</v>
      </c>
      <c r="X46" s="160"/>
      <c r="Y46" s="160">
        <v>88</v>
      </c>
      <c r="Z46" s="160"/>
      <c r="AA46" s="160">
        <v>85</v>
      </c>
      <c r="AB46" s="161"/>
      <c r="AC46" s="159">
        <v>87</v>
      </c>
      <c r="AD46" s="160"/>
      <c r="AE46" s="160">
        <v>85</v>
      </c>
      <c r="AF46" s="160"/>
      <c r="AG46" s="160">
        <v>89</v>
      </c>
      <c r="AH46" s="160"/>
      <c r="AI46" s="160">
        <v>85</v>
      </c>
      <c r="AJ46" s="13"/>
      <c r="AK46" s="61">
        <f t="shared" si="0"/>
        <v>81.75</v>
      </c>
      <c r="AL46" s="62">
        <f t="shared" si="1"/>
        <v>82</v>
      </c>
      <c r="AM46" s="63">
        <f t="shared" si="2"/>
        <v>85.25</v>
      </c>
      <c r="AN46" s="64">
        <f t="shared" si="3"/>
        <v>86.5</v>
      </c>
      <c r="AO46" s="65">
        <f t="shared" si="4"/>
        <v>83.875</v>
      </c>
      <c r="AP46" s="54"/>
      <c r="AR46" s="71" t="str">
        <f t="shared" si="5"/>
        <v/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>
        <f t="shared" si="12"/>
        <v>83.875</v>
      </c>
      <c r="BC46" s="81" t="str">
        <f t="shared" si="13"/>
        <v/>
      </c>
      <c r="BE46" s="32">
        <f t="shared" si="14"/>
        <v>82.5</v>
      </c>
      <c r="BF46" s="32">
        <f t="shared" si="15"/>
        <v>83</v>
      </c>
      <c r="BG46" s="32">
        <f t="shared" si="16"/>
        <v>85.25</v>
      </c>
      <c r="BH46" s="32">
        <f t="shared" si="17"/>
        <v>84.75</v>
      </c>
      <c r="BI46" s="32">
        <f t="shared" si="18"/>
        <v>83.875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159">
        <v>0</v>
      </c>
      <c r="F47" s="160"/>
      <c r="G47" s="160">
        <v>0</v>
      </c>
      <c r="H47" s="160"/>
      <c r="I47" s="160">
        <v>0</v>
      </c>
      <c r="J47" s="160"/>
      <c r="K47" s="160">
        <v>0</v>
      </c>
      <c r="L47" s="161"/>
      <c r="M47" s="159">
        <v>0</v>
      </c>
      <c r="N47" s="160"/>
      <c r="O47" s="160">
        <v>0</v>
      </c>
      <c r="P47" s="160"/>
      <c r="Q47" s="160">
        <v>0</v>
      </c>
      <c r="R47" s="160"/>
      <c r="S47" s="160">
        <v>0</v>
      </c>
      <c r="T47" s="161"/>
      <c r="U47" s="159">
        <v>0</v>
      </c>
      <c r="V47" s="160"/>
      <c r="W47" s="160">
        <v>0</v>
      </c>
      <c r="X47" s="160"/>
      <c r="Y47" s="160">
        <v>0</v>
      </c>
      <c r="Z47" s="160"/>
      <c r="AA47" s="160">
        <v>0</v>
      </c>
      <c r="AB47" s="161"/>
      <c r="AC47" s="159">
        <v>0</v>
      </c>
      <c r="AD47" s="160"/>
      <c r="AE47" s="160">
        <v>0</v>
      </c>
      <c r="AF47" s="160"/>
      <c r="AG47" s="160">
        <v>0</v>
      </c>
      <c r="AH47" s="160"/>
      <c r="AI47" s="160">
        <v>0</v>
      </c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2">
        <f t="shared" si="14"/>
        <v>0</v>
      </c>
      <c r="BF47" s="32">
        <f t="shared" si="15"/>
        <v>0</v>
      </c>
      <c r="BG47" s="32">
        <f t="shared" si="16"/>
        <v>0</v>
      </c>
      <c r="BH47" s="32">
        <f t="shared" si="17"/>
        <v>0</v>
      </c>
      <c r="BI47" s="32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159">
        <v>80</v>
      </c>
      <c r="F48" s="160"/>
      <c r="G48" s="160">
        <v>84</v>
      </c>
      <c r="H48" s="160"/>
      <c r="I48" s="160">
        <v>82</v>
      </c>
      <c r="J48" s="160"/>
      <c r="K48" s="160">
        <v>85</v>
      </c>
      <c r="L48" s="161"/>
      <c r="M48" s="159">
        <v>78</v>
      </c>
      <c r="N48" s="160"/>
      <c r="O48" s="160">
        <v>77</v>
      </c>
      <c r="P48" s="160"/>
      <c r="Q48" s="160">
        <v>76</v>
      </c>
      <c r="R48" s="160"/>
      <c r="S48" s="160">
        <v>79</v>
      </c>
      <c r="T48" s="161"/>
      <c r="U48" s="159">
        <v>80</v>
      </c>
      <c r="V48" s="160"/>
      <c r="W48" s="160">
        <v>80</v>
      </c>
      <c r="X48" s="160"/>
      <c r="Y48" s="160">
        <v>80</v>
      </c>
      <c r="Z48" s="160"/>
      <c r="AA48" s="160">
        <v>84</v>
      </c>
      <c r="AB48" s="161"/>
      <c r="AC48" s="159">
        <v>82</v>
      </c>
      <c r="AD48" s="160"/>
      <c r="AE48" s="160">
        <v>80</v>
      </c>
      <c r="AF48" s="160"/>
      <c r="AG48" s="160">
        <v>80</v>
      </c>
      <c r="AH48" s="160"/>
      <c r="AI48" s="160">
        <v>82</v>
      </c>
      <c r="AJ48" s="13"/>
      <c r="AK48" s="61">
        <f t="shared" si="0"/>
        <v>82.75</v>
      </c>
      <c r="AL48" s="62">
        <f t="shared" si="1"/>
        <v>77.5</v>
      </c>
      <c r="AM48" s="63">
        <f t="shared" si="2"/>
        <v>81</v>
      </c>
      <c r="AN48" s="64">
        <f t="shared" si="3"/>
        <v>81</v>
      </c>
      <c r="AO48" s="65">
        <f t="shared" si="4"/>
        <v>80.5625</v>
      </c>
      <c r="AP48" s="54"/>
      <c r="AR48" s="71" t="str">
        <f t="shared" si="5"/>
        <v/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>
        <f t="shared" si="12"/>
        <v>80.5625</v>
      </c>
      <c r="BC48" s="81" t="str">
        <f t="shared" si="13"/>
        <v/>
      </c>
      <c r="BE48" s="32">
        <f t="shared" si="14"/>
        <v>80</v>
      </c>
      <c r="BF48" s="32">
        <f t="shared" si="15"/>
        <v>80.25</v>
      </c>
      <c r="BG48" s="32">
        <f t="shared" si="16"/>
        <v>79.5</v>
      </c>
      <c r="BH48" s="32">
        <f t="shared" si="17"/>
        <v>82.5</v>
      </c>
      <c r="BI48" s="32">
        <f t="shared" si="18"/>
        <v>80.5625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159">
        <v>81</v>
      </c>
      <c r="F49" s="160"/>
      <c r="G49" s="160">
        <v>75</v>
      </c>
      <c r="H49" s="160"/>
      <c r="I49" s="160">
        <v>77</v>
      </c>
      <c r="J49" s="160"/>
      <c r="K49" s="160">
        <v>85</v>
      </c>
      <c r="L49" s="161"/>
      <c r="M49" s="159">
        <v>85</v>
      </c>
      <c r="N49" s="160"/>
      <c r="O49" s="160">
        <v>70</v>
      </c>
      <c r="P49" s="160"/>
      <c r="Q49" s="160">
        <v>78</v>
      </c>
      <c r="R49" s="160"/>
      <c r="S49" s="160">
        <v>70</v>
      </c>
      <c r="T49" s="161"/>
      <c r="U49" s="159">
        <v>87</v>
      </c>
      <c r="V49" s="160"/>
      <c r="W49" s="160">
        <v>75</v>
      </c>
      <c r="X49" s="160"/>
      <c r="Y49" s="160">
        <v>80</v>
      </c>
      <c r="Z49" s="160"/>
      <c r="AA49" s="160">
        <v>82</v>
      </c>
      <c r="AB49" s="161"/>
      <c r="AC49" s="159">
        <v>80</v>
      </c>
      <c r="AD49" s="160"/>
      <c r="AE49" s="160">
        <v>75</v>
      </c>
      <c r="AF49" s="160"/>
      <c r="AG49" s="160">
        <v>85</v>
      </c>
      <c r="AH49" s="160"/>
      <c r="AI49" s="160">
        <v>84</v>
      </c>
      <c r="AJ49" s="13"/>
      <c r="AK49" s="61">
        <f t="shared" si="0"/>
        <v>79.5</v>
      </c>
      <c r="AL49" s="62">
        <f t="shared" si="1"/>
        <v>75.75</v>
      </c>
      <c r="AM49" s="63">
        <f t="shared" si="2"/>
        <v>81</v>
      </c>
      <c r="AN49" s="64">
        <f t="shared" si="3"/>
        <v>81</v>
      </c>
      <c r="AO49" s="65">
        <f t="shared" si="4"/>
        <v>79.3125</v>
      </c>
      <c r="AP49" s="54"/>
      <c r="AR49" s="71" t="str">
        <f t="shared" si="5"/>
        <v/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>
        <f t="shared" si="12"/>
        <v>79.3125</v>
      </c>
      <c r="BC49" s="81" t="str">
        <f t="shared" si="13"/>
        <v/>
      </c>
      <c r="BE49" s="32">
        <f t="shared" si="14"/>
        <v>83.25</v>
      </c>
      <c r="BF49" s="32">
        <f t="shared" si="15"/>
        <v>73.75</v>
      </c>
      <c r="BG49" s="32">
        <f t="shared" si="16"/>
        <v>80</v>
      </c>
      <c r="BH49" s="32">
        <f t="shared" si="17"/>
        <v>80.25</v>
      </c>
      <c r="BI49" s="32">
        <f t="shared" si="18"/>
        <v>79.3125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159">
        <v>0</v>
      </c>
      <c r="F50" s="160"/>
      <c r="G50" s="160">
        <v>0</v>
      </c>
      <c r="H50" s="160"/>
      <c r="I50" s="160">
        <v>0</v>
      </c>
      <c r="J50" s="160"/>
      <c r="K50" s="160">
        <v>85</v>
      </c>
      <c r="L50" s="161"/>
      <c r="M50" s="159">
        <v>0</v>
      </c>
      <c r="N50" s="160"/>
      <c r="O50" s="160">
        <v>0</v>
      </c>
      <c r="P50" s="160"/>
      <c r="Q50" s="160">
        <v>0</v>
      </c>
      <c r="R50" s="160"/>
      <c r="S50" s="160">
        <v>78</v>
      </c>
      <c r="T50" s="161"/>
      <c r="U50" s="159">
        <v>0</v>
      </c>
      <c r="V50" s="160"/>
      <c r="W50" s="160">
        <v>0</v>
      </c>
      <c r="X50" s="160"/>
      <c r="Y50" s="160">
        <v>0</v>
      </c>
      <c r="Z50" s="160"/>
      <c r="AA50" s="160">
        <v>77</v>
      </c>
      <c r="AB50" s="161"/>
      <c r="AC50" s="159">
        <v>0</v>
      </c>
      <c r="AD50" s="160"/>
      <c r="AE50" s="160">
        <v>0</v>
      </c>
      <c r="AF50" s="160"/>
      <c r="AG50" s="160">
        <v>0</v>
      </c>
      <c r="AH50" s="160"/>
      <c r="AI50" s="160">
        <v>80</v>
      </c>
      <c r="AJ50" s="13"/>
      <c r="AK50" s="61">
        <f t="shared" si="0"/>
        <v>21.25</v>
      </c>
      <c r="AL50" s="62">
        <f t="shared" si="1"/>
        <v>19.5</v>
      </c>
      <c r="AM50" s="63">
        <f t="shared" si="2"/>
        <v>19.25</v>
      </c>
      <c r="AN50" s="64">
        <f t="shared" si="3"/>
        <v>20</v>
      </c>
      <c r="AO50" s="65">
        <f t="shared" si="4"/>
        <v>20</v>
      </c>
      <c r="AP50" s="54"/>
      <c r="AR50" s="71">
        <f t="shared" si="5"/>
        <v>10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20</v>
      </c>
      <c r="BE50" s="32">
        <f t="shared" si="14"/>
        <v>0</v>
      </c>
      <c r="BF50" s="32">
        <f t="shared" si="15"/>
        <v>0</v>
      </c>
      <c r="BG50" s="32">
        <f t="shared" si="16"/>
        <v>0</v>
      </c>
      <c r="BH50" s="32">
        <f t="shared" si="17"/>
        <v>80</v>
      </c>
      <c r="BI50" s="32">
        <f t="shared" si="18"/>
        <v>20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2">
        <f t="shared" si="14"/>
        <v>0</v>
      </c>
      <c r="BF51" s="32">
        <f t="shared" si="15"/>
        <v>0</v>
      </c>
      <c r="BG51" s="32">
        <f t="shared" si="16"/>
        <v>0</v>
      </c>
      <c r="BH51" s="32">
        <f t="shared" si="17"/>
        <v>0</v>
      </c>
      <c r="BI51" s="32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2">
        <f t="shared" si="14"/>
        <v>0</v>
      </c>
      <c r="BF52" s="32">
        <f t="shared" si="15"/>
        <v>0</v>
      </c>
      <c r="BG52" s="32">
        <f t="shared" si="16"/>
        <v>0</v>
      </c>
      <c r="BH52" s="32">
        <f t="shared" si="17"/>
        <v>0</v>
      </c>
      <c r="BI52" s="32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2">
        <f t="shared" si="14"/>
        <v>0</v>
      </c>
      <c r="BF53" s="32">
        <f t="shared" si="15"/>
        <v>0</v>
      </c>
      <c r="BG53" s="32">
        <f t="shared" si="16"/>
        <v>0</v>
      </c>
      <c r="BH53" s="32">
        <f t="shared" si="17"/>
        <v>0</v>
      </c>
      <c r="BI53" s="32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2">
        <f t="shared" si="14"/>
        <v>0</v>
      </c>
      <c r="BF54" s="32">
        <f t="shared" si="15"/>
        <v>0</v>
      </c>
      <c r="BG54" s="32">
        <f t="shared" si="16"/>
        <v>0</v>
      </c>
      <c r="BH54" s="32">
        <f t="shared" si="17"/>
        <v>0</v>
      </c>
      <c r="BI54" s="32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2">
        <f t="shared" si="14"/>
        <v>0</v>
      </c>
      <c r="BF55" s="32">
        <f t="shared" si="15"/>
        <v>0</v>
      </c>
      <c r="BG55" s="32">
        <f t="shared" si="16"/>
        <v>0</v>
      </c>
      <c r="BH55" s="32">
        <f t="shared" si="17"/>
        <v>0</v>
      </c>
      <c r="BI55" s="32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1:AJ11">
    <cfRule type="cellIs" dxfId="19" priority="2" operator="lessThan">
      <formula>70</formula>
    </cfRule>
  </conditionalFormatting>
  <conditionalFormatting sqref="G12:L41">
    <cfRule type="cellIs" dxfId="18" priority="5" operator="lessThan">
      <formula>70</formula>
    </cfRule>
  </conditionalFormatting>
  <conditionalFormatting sqref="O12:AB41">
    <cfRule type="cellIs" dxfId="17" priority="4" operator="lessThan">
      <formula>70</formula>
    </cfRule>
  </conditionalFormatting>
  <conditionalFormatting sqref="AE12:AJ41">
    <cfRule type="cellIs" dxfId="16" priority="3" operator="lessThan">
      <formula>70</formula>
    </cfRule>
  </conditionalFormatting>
  <conditionalFormatting sqref="AK11:AP55 E12:F41 M12:N41 AC12:AD41 E42:AJ55">
    <cfRule type="cellIs" dxfId="15" priority="8" operator="lessThan">
      <formula>70</formula>
    </cfRule>
  </conditionalFormatting>
  <conditionalFormatting sqref="AR11:AR55">
    <cfRule type="cellIs" dxfId="14" priority="6" operator="lessThan">
      <formula>70</formula>
    </cfRule>
  </conditionalFormatting>
  <conditionalFormatting sqref="AR11:AY55">
    <cfRule type="cellIs" dxfId="13" priority="7" operator="lessThan">
      <formula>70</formula>
    </cfRule>
  </conditionalFormatting>
  <conditionalFormatting sqref="AZ11:AZ55">
    <cfRule type="cellIs" dxfId="12" priority="1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EC5119-7BAE-406E-8FA6-28DD5E478C3B}">
  <dimension ref="A4:BI55"/>
  <sheetViews>
    <sheetView topLeftCell="AS13" zoomScaleNormal="100" workbookViewId="0">
      <selection activeCell="BK35" sqref="BK35"/>
    </sheetView>
  </sheetViews>
  <sheetFormatPr baseColWidth="10" defaultColWidth="11.42578125" defaultRowHeight="15" x14ac:dyDescent="0.25"/>
  <cols>
    <col min="1" max="1" width="4" style="23" customWidth="1"/>
    <col min="2" max="2" width="14" style="23" customWidth="1"/>
    <col min="3" max="3" width="21.28515625" style="24" customWidth="1"/>
    <col min="4" max="4" width="19.85546875" style="24" customWidth="1"/>
    <col min="5" max="36" width="4.7109375" style="24" customWidth="1"/>
    <col min="37" max="43" width="5.85546875" style="24" customWidth="1"/>
    <col min="44" max="44" width="7.7109375" style="24" customWidth="1"/>
    <col min="45" max="46" width="5.85546875" style="24" customWidth="1"/>
    <col min="47" max="47" width="6.42578125" style="24" customWidth="1"/>
    <col min="48" max="51" width="5.85546875" style="24" customWidth="1"/>
    <col min="52" max="53" width="5.28515625" style="24" customWidth="1"/>
    <col min="54" max="55" width="6.140625" style="24" customWidth="1"/>
    <col min="56" max="56" width="11.42578125" style="24"/>
    <col min="57" max="59" width="8" style="24" customWidth="1"/>
    <col min="60" max="60" width="8" customWidth="1"/>
    <col min="61" max="61" width="8" style="24" customWidth="1"/>
    <col min="62" max="16384" width="11.42578125" style="24"/>
  </cols>
  <sheetData>
    <row r="4" spans="1:61" ht="21" x14ac:dyDescent="0.35">
      <c r="C4" s="25"/>
      <c r="D4" s="38"/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39"/>
      <c r="Q4" s="39"/>
      <c r="R4" s="39"/>
      <c r="S4" s="39"/>
      <c r="T4" s="39"/>
      <c r="U4" s="39"/>
      <c r="V4" s="39"/>
      <c r="W4" s="39"/>
      <c r="X4" s="39"/>
      <c r="Y4" s="39"/>
      <c r="Z4" s="39"/>
      <c r="AA4" s="39"/>
      <c r="AB4" s="39"/>
      <c r="AC4" s="39"/>
      <c r="AD4" s="39"/>
      <c r="AE4" s="39"/>
      <c r="AF4" s="39"/>
      <c r="AG4" s="39"/>
      <c r="AH4" s="39"/>
      <c r="AI4" s="39"/>
      <c r="AJ4" s="39"/>
      <c r="AK4" s="39"/>
      <c r="AL4" s="39"/>
      <c r="AM4" s="39"/>
      <c r="AN4" s="39"/>
      <c r="AO4" s="39"/>
      <c r="AP4" s="39"/>
    </row>
    <row r="5" spans="1:61" ht="15.75" thickBot="1" x14ac:dyDescent="0.3">
      <c r="C5" s="25"/>
      <c r="D5" s="25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</row>
    <row r="6" spans="1:61" ht="17.25" customHeight="1" thickBot="1" x14ac:dyDescent="0.5">
      <c r="R6" s="40"/>
      <c r="S6" s="40"/>
      <c r="T6" s="40"/>
      <c r="U6" s="40"/>
      <c r="V6" s="40"/>
      <c r="W6" s="40"/>
      <c r="X6" s="40"/>
      <c r="Y6" s="40"/>
      <c r="Z6" s="40"/>
      <c r="AA6" s="40"/>
      <c r="AB6" s="40"/>
      <c r="AC6" s="40"/>
      <c r="AD6" s="40"/>
      <c r="AE6" s="40"/>
      <c r="AF6" s="40"/>
      <c r="AG6" s="40"/>
      <c r="AH6" s="40"/>
      <c r="AI6" s="40"/>
      <c r="AJ6" s="40"/>
      <c r="AK6" s="40"/>
      <c r="AL6" s="40"/>
      <c r="AM6" s="40"/>
      <c r="AO6" s="22"/>
      <c r="AP6" s="50"/>
    </row>
    <row r="7" spans="1:61" ht="25.5" customHeight="1" thickBot="1" x14ac:dyDescent="0.5">
      <c r="E7" s="206" t="s">
        <v>145</v>
      </c>
      <c r="F7" s="207"/>
      <c r="G7" s="207"/>
      <c r="H7" s="207"/>
      <c r="I7" s="207"/>
      <c r="J7" s="207"/>
      <c r="K7" s="207"/>
      <c r="L7" s="207"/>
      <c r="M7" s="207"/>
      <c r="N7" s="207"/>
      <c r="O7" s="207"/>
      <c r="P7" s="207"/>
      <c r="Q7" s="207"/>
      <c r="R7" s="207"/>
      <c r="S7" s="208"/>
      <c r="T7" s="40"/>
      <c r="U7" s="40"/>
      <c r="V7" s="40"/>
      <c r="W7" s="40"/>
      <c r="X7" s="40"/>
      <c r="Y7" s="40"/>
      <c r="Z7" s="40"/>
      <c r="AA7" s="40"/>
      <c r="AB7" s="40"/>
      <c r="AC7" s="40"/>
      <c r="AD7" s="40"/>
      <c r="AE7" s="40"/>
      <c r="AF7" s="40"/>
      <c r="AG7" s="40"/>
      <c r="AH7" s="40"/>
      <c r="AI7" s="40"/>
      <c r="AJ7" s="40"/>
      <c r="AK7" s="40"/>
      <c r="AL7" s="40"/>
      <c r="AM7" s="40"/>
      <c r="AO7" s="171" t="s">
        <v>99</v>
      </c>
      <c r="AP7" s="174" t="s">
        <v>104</v>
      </c>
      <c r="AR7" s="177" t="s">
        <v>20</v>
      </c>
      <c r="AS7" s="178"/>
      <c r="AT7" s="178"/>
      <c r="AU7" s="179"/>
      <c r="AV7" s="183" t="s">
        <v>21</v>
      </c>
      <c r="AW7" s="184"/>
      <c r="AX7" s="184"/>
      <c r="AY7" s="185"/>
      <c r="AZ7" s="167" t="s">
        <v>103</v>
      </c>
      <c r="BA7" s="168"/>
      <c r="BB7" s="167" t="s">
        <v>105</v>
      </c>
      <c r="BC7" s="168"/>
    </row>
    <row r="8" spans="1:61" ht="15.75" thickBot="1" x14ac:dyDescent="0.3">
      <c r="AO8" s="172"/>
      <c r="AP8" s="175"/>
      <c r="AR8" s="180"/>
      <c r="AS8" s="181"/>
      <c r="AT8" s="181"/>
      <c r="AU8" s="182"/>
      <c r="AV8" s="186"/>
      <c r="AW8" s="187"/>
      <c r="AX8" s="187"/>
      <c r="AY8" s="188"/>
      <c r="AZ8" s="189"/>
      <c r="BA8" s="190"/>
      <c r="BB8" s="169"/>
      <c r="BC8" s="170"/>
    </row>
    <row r="9" spans="1:61" x14ac:dyDescent="0.25">
      <c r="A9" s="209" t="s">
        <v>5</v>
      </c>
      <c r="B9" s="221" t="s">
        <v>226</v>
      </c>
      <c r="C9" s="211" t="s">
        <v>4</v>
      </c>
      <c r="D9" s="213" t="s">
        <v>19</v>
      </c>
      <c r="E9" s="215" t="s">
        <v>91</v>
      </c>
      <c r="F9" s="216"/>
      <c r="G9" s="216"/>
      <c r="H9" s="216"/>
      <c r="I9" s="216"/>
      <c r="J9" s="216"/>
      <c r="K9" s="216"/>
      <c r="L9" s="217"/>
      <c r="M9" s="218" t="s">
        <v>92</v>
      </c>
      <c r="N9" s="219"/>
      <c r="O9" s="219"/>
      <c r="P9" s="219"/>
      <c r="Q9" s="219"/>
      <c r="R9" s="219"/>
      <c r="S9" s="219"/>
      <c r="T9" s="220"/>
      <c r="U9" s="225" t="s">
        <v>93</v>
      </c>
      <c r="V9" s="226"/>
      <c r="W9" s="226"/>
      <c r="X9" s="226"/>
      <c r="Y9" s="226"/>
      <c r="Z9" s="226"/>
      <c r="AA9" s="226"/>
      <c r="AB9" s="227"/>
      <c r="AC9" s="228" t="s">
        <v>94</v>
      </c>
      <c r="AD9" s="229"/>
      <c r="AE9" s="229"/>
      <c r="AF9" s="229"/>
      <c r="AG9" s="229"/>
      <c r="AH9" s="229"/>
      <c r="AI9" s="229"/>
      <c r="AJ9" s="230"/>
      <c r="AK9" s="231" t="s">
        <v>95</v>
      </c>
      <c r="AL9" s="233" t="s">
        <v>96</v>
      </c>
      <c r="AM9" s="235" t="s">
        <v>97</v>
      </c>
      <c r="AN9" s="223" t="s">
        <v>98</v>
      </c>
      <c r="AO9" s="172"/>
      <c r="AP9" s="175"/>
      <c r="AR9" s="200" t="s">
        <v>42</v>
      </c>
      <c r="AS9" s="202" t="s">
        <v>43</v>
      </c>
      <c r="AT9" s="196" t="s">
        <v>44</v>
      </c>
      <c r="AU9" s="198" t="s">
        <v>100</v>
      </c>
      <c r="AV9" s="200" t="s">
        <v>46</v>
      </c>
      <c r="AW9" s="202" t="s">
        <v>106</v>
      </c>
      <c r="AX9" s="196" t="s">
        <v>107</v>
      </c>
      <c r="AY9" s="204" t="s">
        <v>108</v>
      </c>
      <c r="AZ9" s="191" t="s">
        <v>101</v>
      </c>
      <c r="BA9" s="193" t="s">
        <v>102</v>
      </c>
      <c r="BB9" s="192" t="s">
        <v>57</v>
      </c>
      <c r="BC9" s="195" t="s">
        <v>58</v>
      </c>
    </row>
    <row r="10" spans="1:61" ht="15.75" thickBot="1" x14ac:dyDescent="0.3">
      <c r="A10" s="210"/>
      <c r="B10" s="222"/>
      <c r="C10" s="212"/>
      <c r="D10" s="214"/>
      <c r="E10" s="26" t="s">
        <v>0</v>
      </c>
      <c r="F10" s="27" t="s">
        <v>14</v>
      </c>
      <c r="G10" s="27" t="s">
        <v>1</v>
      </c>
      <c r="H10" s="27" t="s">
        <v>15</v>
      </c>
      <c r="I10" s="27" t="s">
        <v>2</v>
      </c>
      <c r="J10" s="27" t="s">
        <v>16</v>
      </c>
      <c r="K10" s="27" t="s">
        <v>3</v>
      </c>
      <c r="L10" s="28" t="s">
        <v>17</v>
      </c>
      <c r="M10" s="17" t="s">
        <v>0</v>
      </c>
      <c r="N10" s="17" t="s">
        <v>14</v>
      </c>
      <c r="O10" s="17" t="s">
        <v>1</v>
      </c>
      <c r="P10" s="17" t="s">
        <v>15</v>
      </c>
      <c r="Q10" s="17" t="s">
        <v>2</v>
      </c>
      <c r="R10" s="17" t="s">
        <v>16</v>
      </c>
      <c r="S10" s="17" t="s">
        <v>3</v>
      </c>
      <c r="T10" s="18" t="s">
        <v>17</v>
      </c>
      <c r="U10" s="19" t="s">
        <v>0</v>
      </c>
      <c r="V10" s="20" t="s">
        <v>14</v>
      </c>
      <c r="W10" s="20" t="s">
        <v>1</v>
      </c>
      <c r="X10" s="20" t="s">
        <v>16</v>
      </c>
      <c r="Y10" s="20" t="s">
        <v>2</v>
      </c>
      <c r="Z10" s="20" t="s">
        <v>17</v>
      </c>
      <c r="AA10" s="20" t="s">
        <v>3</v>
      </c>
      <c r="AB10" s="21" t="s">
        <v>17</v>
      </c>
      <c r="AC10" s="16" t="s">
        <v>0</v>
      </c>
      <c r="AD10" s="29" t="s">
        <v>14</v>
      </c>
      <c r="AE10" s="29" t="s">
        <v>1</v>
      </c>
      <c r="AF10" s="29" t="s">
        <v>16</v>
      </c>
      <c r="AG10" s="29" t="s">
        <v>2</v>
      </c>
      <c r="AH10" s="29" t="s">
        <v>17</v>
      </c>
      <c r="AI10" s="29" t="s">
        <v>3</v>
      </c>
      <c r="AJ10" s="30" t="s">
        <v>17</v>
      </c>
      <c r="AK10" s="232"/>
      <c r="AL10" s="234"/>
      <c r="AM10" s="236"/>
      <c r="AN10" s="224"/>
      <c r="AO10" s="173"/>
      <c r="AP10" s="176"/>
      <c r="AR10" s="201"/>
      <c r="AS10" s="203"/>
      <c r="AT10" s="197"/>
      <c r="AU10" s="199"/>
      <c r="AV10" s="201"/>
      <c r="AW10" s="203"/>
      <c r="AX10" s="197"/>
      <c r="AY10" s="205"/>
      <c r="AZ10" s="192"/>
      <c r="BA10" s="194"/>
      <c r="BB10" s="192"/>
      <c r="BC10" s="195"/>
      <c r="BE10" s="165" t="s">
        <v>0</v>
      </c>
      <c r="BF10" s="165" t="s">
        <v>1</v>
      </c>
      <c r="BG10" s="166" t="s">
        <v>2</v>
      </c>
      <c r="BH10" s="165" t="s">
        <v>3</v>
      </c>
      <c r="BI10" s="165" t="s">
        <v>50</v>
      </c>
    </row>
    <row r="11" spans="1:61" x14ac:dyDescent="0.25">
      <c r="A11" s="41">
        <v>1</v>
      </c>
      <c r="B11" s="141" t="s">
        <v>227</v>
      </c>
      <c r="C11" s="141" t="s">
        <v>147</v>
      </c>
      <c r="D11" s="141" t="s">
        <v>148</v>
      </c>
      <c r="E11" s="42"/>
      <c r="F11" s="43"/>
      <c r="G11" s="43"/>
      <c r="H11" s="43"/>
      <c r="I11" s="43"/>
      <c r="J11" s="43"/>
      <c r="K11" s="43"/>
      <c r="L11" s="44"/>
      <c r="M11" s="42"/>
      <c r="N11" s="43"/>
      <c r="O11" s="43"/>
      <c r="P11" s="43"/>
      <c r="Q11" s="43"/>
      <c r="R11" s="43"/>
      <c r="S11" s="43"/>
      <c r="T11" s="44"/>
      <c r="U11" s="42"/>
      <c r="V11" s="43"/>
      <c r="W11" s="43"/>
      <c r="X11" s="43"/>
      <c r="Y11" s="43"/>
      <c r="Z11" s="43"/>
      <c r="AA11" s="43"/>
      <c r="AB11" s="44"/>
      <c r="AC11" s="31"/>
      <c r="AD11" s="32"/>
      <c r="AE11" s="32"/>
      <c r="AF11" s="32"/>
      <c r="AG11" s="32"/>
      <c r="AH11" s="32"/>
      <c r="AI11" s="32"/>
      <c r="AJ11" s="12"/>
      <c r="AK11" s="56">
        <f>SUMIF(E11:E11, "&gt;=70") / 4 +SUMIF(G11:G11, "&gt;=70") / 4 +SUMIF(I11:I11, "&gt;=70") / 4 +SUMIF(K11:K11, "&gt;=70") / 4 + SUMIF(F11:F11, "&gt;1") / 4 + SUMIF(H11:H11, "&gt;1") / 4 + SUMIF(J11:J11, "&gt;1") / 4 + SUMIF(L11:L11, "&gt;1") / 4</f>
        <v>0</v>
      </c>
      <c r="AL11" s="57">
        <f>SUMIF(M11:M11, "&gt;=70") / 4 +SUMIF(O11:O11, "&gt;=70") / 4 +SUMIF(Q11:Q11, "&gt;=70") / 4 +SUMIF(S11:S11, "&gt;=70") / 4 + SUMIF(N11:N11, "&gt;1") / 4 + SUMIF(P11:P11, "&gt;1") / 4 + SUMIF(R11:R11, "&gt;1") / 4 + SUMIF(T11:T11, "&gt;1") / 4</f>
        <v>0</v>
      </c>
      <c r="AM11" s="58">
        <f>SUMIF(U11:U11, "&gt;=70") / 4 +SUMIF(W11:W11, "&gt;=70") / 4 +SUMIF(Y11:Y11, "&gt;=70") / 4 +SUMIF(AA11:AA11, "&gt;=70") / 4 + SUMIF(V11:V11, "&gt;1") / 4 + SUMIF(X11:X11, "&gt;1") / 4 + SUMIF(Z11:Z11, "&gt;1") / 4 + SUMIF(AB11:AB11, "&gt;1") / 4</f>
        <v>0</v>
      </c>
      <c r="AN11" s="59">
        <f>SUMIF(AC11:AC11, "&gt;=70") / 4 +SUMIF(AE11:AE11, "&gt;=70") / 4 +SUMIF(AG11:AG11, "&gt;=70") / 4 +SUMIF(AI11:AI11, "&gt;=70") / 4 + SUMIF(AD11:AD11, "&gt;1") / 4 + SUMIF(AF11:AF11, "&gt;1") / 4 + SUMIF(AH11:AH11, "&gt;1") / 4 + SUMIF(AJ11:AJ11, "&gt;1") / 4</f>
        <v>0</v>
      </c>
      <c r="AO11" s="60">
        <f>AVERAGE(AK11:AN11)</f>
        <v>0</v>
      </c>
      <c r="AP11" s="51"/>
      <c r="AR11" s="71">
        <f>IF(AO11&lt;70, AO11*0.5, "")</f>
        <v>0</v>
      </c>
      <c r="AS11" s="52"/>
      <c r="AT11" s="73">
        <f>AS11*50%</f>
        <v>0</v>
      </c>
      <c r="AU11" s="74" t="str">
        <f>IF(AS11&lt;&gt;"", IF(AR11="","",AR11+AT11), "")</f>
        <v/>
      </c>
      <c r="AV11" s="71" t="str">
        <f>IF(AU11 &lt; 70, AR11*30%, "")</f>
        <v/>
      </c>
      <c r="AW11" s="53"/>
      <c r="AX11" s="73">
        <f>AW11*70%</f>
        <v>0</v>
      </c>
      <c r="AY11" s="77" t="str">
        <f>IF(AW11&lt;&gt;"", IF(AV11="", "", AV11+AX11), "")</f>
        <v/>
      </c>
      <c r="AZ11" s="71" t="str">
        <f>IF(AND(AU11&lt;70, AY11&lt;70), AO11, "")</f>
        <v/>
      </c>
      <c r="BA11" s="33"/>
      <c r="BB11" s="79" t="str">
        <f>IF(AW11&lt;&gt;"", IF(AY11&gt;=70, AY11, IF(AZ11+BA11&gt;=70, AZ11+BA11, "")),
   IF(AS11&lt;&gt;"", IF(AU11&gt;=70, AU11, ""),
   IF(AO11&gt;=70, AO11, "")))</f>
        <v/>
      </c>
      <c r="BC11" s="80">
        <f>IF(AW11&lt;&gt;"", IF(AY11&lt;70, IF(AZ11+BA11&lt;70, AZ11+BA11, ""), ""), IF(AS11&lt;&gt;"", IF(AU11&lt;70, AU11, ""), IF(AO11&lt;70, AO11, "")))</f>
        <v>0</v>
      </c>
      <c r="BE11" s="317">
        <f>SUMIF(E11:E11, "&gt;=70") / 4 +SUMIF(F11:F11, "&gt;1") / 4 +SUMIF(M11:M11, "&gt;=70") / 4 +SUMIF(N11:N11, "&gt;1") / 4 + SUMIF(U11:U11, "&gt;=70") / 4 + SUMIF(V11:V11, "&gt;1") / 4 + SUMIF(AC11:AC11, "&gt;=70") / 4 + SUMIF(AD11:AD11, "&gt;1") / 4</f>
        <v>0</v>
      </c>
      <c r="BF11" s="317">
        <f>SUMIF(G11:G11, "&gt;=70") / 4 +SUMIF(H11:H11, "&gt;1") / 4 +SUMIF(O11:O11, "&gt;=70") / 4 +SUMIF(P11:P11, "&gt;1") / 4 + SUMIF(W11:W11, "&gt;=70") / 4 + SUMIF(X11:X11, "&gt;1") / 4 + SUMIF(AE11:AE11, "&gt;=70") / 4 + SUMIF(AF11:AF11, "&gt;1") / 4</f>
        <v>0</v>
      </c>
      <c r="BG11" s="317">
        <f>SUMIF(I11:I11, "&gt;=70") / 4 +SUMIF(J11:J11, "&gt;1") / 4 +SUMIF(Q11:Q11, "&gt;=70") / 4 +SUMIF(R11:R11, "&gt;1") / 4 + SUMIF(Y11:Y11, "&gt;=70") / 4 + SUMIF(Z11:Z11, "&gt;1") / 4 + SUMIF(AG11:AG11, "&gt;=70") / 4 + SUMIF(AH11:AH11, "&gt;1") / 4</f>
        <v>0</v>
      </c>
      <c r="BH11" s="317">
        <f>SUMIF(K11:K11, "&gt;=70") / 4 +SUMIF(L11:L11, "&gt;1") / 4 +SUMIF(S11:S11, "&gt;=70") / 4 +SUMIF(T11:T11, "&gt;1") / 4 + SUMIF(AA11:AA11, "&gt;=70") / 4 + SUMIF(AB11:AB11, "&gt;1") / 4 + SUMIF(AI11:AI11, "&gt;=70") / 4 + SUMIF(AJ11:AJ11, "&gt;1") / 4</f>
        <v>0</v>
      </c>
      <c r="BI11" s="317">
        <f>AVERAGE(BE11:BH11)</f>
        <v>0</v>
      </c>
    </row>
    <row r="12" spans="1:61" x14ac:dyDescent="0.25">
      <c r="A12" s="45">
        <v>2</v>
      </c>
      <c r="B12" s="141" t="s">
        <v>228</v>
      </c>
      <c r="C12" s="142" t="s">
        <v>149</v>
      </c>
      <c r="D12" s="142" t="s">
        <v>148</v>
      </c>
      <c r="E12" s="31">
        <v>90</v>
      </c>
      <c r="F12" s="32"/>
      <c r="G12" s="32">
        <v>90</v>
      </c>
      <c r="H12" s="32"/>
      <c r="I12" s="32">
        <v>94</v>
      </c>
      <c r="J12" s="32"/>
      <c r="K12" s="32">
        <v>95</v>
      </c>
      <c r="L12" s="33"/>
      <c r="M12" s="31">
        <v>90</v>
      </c>
      <c r="N12" s="32"/>
      <c r="O12" s="32">
        <v>92</v>
      </c>
      <c r="P12" s="32"/>
      <c r="Q12" s="32">
        <v>92</v>
      </c>
      <c r="R12" s="32"/>
      <c r="S12" s="32">
        <v>90</v>
      </c>
      <c r="T12" s="33"/>
      <c r="U12" s="31">
        <v>92</v>
      </c>
      <c r="V12" s="32"/>
      <c r="W12" s="32">
        <v>91</v>
      </c>
      <c r="X12" s="32"/>
      <c r="Y12" s="32">
        <v>90</v>
      </c>
      <c r="Z12" s="32"/>
      <c r="AA12" s="32"/>
      <c r="AB12" s="33"/>
      <c r="AC12" s="11">
        <v>90</v>
      </c>
      <c r="AD12" s="32"/>
      <c r="AE12" s="32">
        <v>93</v>
      </c>
      <c r="AF12" s="32"/>
      <c r="AG12" s="32">
        <v>90</v>
      </c>
      <c r="AH12" s="32"/>
      <c r="AI12" s="32">
        <v>90</v>
      </c>
      <c r="AJ12" s="13"/>
      <c r="AK12" s="61">
        <f t="shared" ref="AK12:AK55" si="0">SUMIF(E12:E12, "&gt;=70") / 4 +SUMIF(G12:G12, "&gt;=70") / 4 +SUMIF(I12:I12, "&gt;=70") / 4 +SUMIF(K12:K12, "&gt;=70") / 4 + SUMIF(F12:F12, "&gt;1") / 4 + SUMIF(H12:H12, "&gt;1") / 4 + SUMIF(J12:J12, "&gt;1") / 4 + SUMIF(L12:L12, "&gt;1") / 4</f>
        <v>92.25</v>
      </c>
      <c r="AL12" s="62">
        <f t="shared" ref="AL12:AL55" si="1">SUMIF(M12:M12, "&gt;=70") / 4 +SUMIF(O12:O12, "&gt;=70") / 4 +SUMIF(Q12:Q12, "&gt;=70") / 4 +SUMIF(S12:S12, "&gt;=70") / 4 + SUMIF(N12:N12, "&gt;1") / 4 + SUMIF(P12:P12, "&gt;1") / 4 + SUMIF(R12:R12, "&gt;1") / 4 + SUMIF(T12:T12, "&gt;1") / 4</f>
        <v>91</v>
      </c>
      <c r="AM12" s="63">
        <f t="shared" ref="AM12:AM55" si="2">SUMIF(U12:U12, "&gt;=70") / 4 +SUMIF(W12:W12, "&gt;=70") / 4 +SUMIF(Y12:Y12, "&gt;=70") / 4 +SUMIF(AA12:AA12, "&gt;=70") / 4 + SUMIF(V12:V12, "&gt;1") / 4 + SUMIF(X12:X12, "&gt;1") / 4 + SUMIF(Z12:Z12, "&gt;1") / 4 + SUMIF(AB12:AB12, "&gt;1") / 4</f>
        <v>68.25</v>
      </c>
      <c r="AN12" s="64">
        <f t="shared" ref="AN12:AN55" si="3">SUMIF(AC12:AC12, "&gt;=65") / 4 +SUMIF(AE12:AE12, "&gt;=65") / 4 +SUMIF(AG12:AG12, "&gt;=65") / 4 +SUMIF(AI12:AI12, "&gt;=65") / 4 + SUMIF(AD12:AD12, "&gt;1") / 4 + SUMIF(AF12:AF12, "&gt;1") / 4 + SUMIF(AH12:AH12, "&gt;1") / 4 + SUMIF(AJ12:AJ12, "&gt;1") / 4</f>
        <v>90.75</v>
      </c>
      <c r="AO12" s="65">
        <f t="shared" ref="AO12:AO55" si="4">AVERAGE(AK12:AN12)</f>
        <v>85.5625</v>
      </c>
      <c r="AP12" s="54"/>
      <c r="AR12" s="71" t="str">
        <f t="shared" ref="AR12:AR55" si="5">IF(AO12&lt;70, AO12*0.5, "")</f>
        <v/>
      </c>
      <c r="AS12" s="52"/>
      <c r="AT12" s="73">
        <f t="shared" ref="AT12:AT55" si="6">AS12*50%</f>
        <v>0</v>
      </c>
      <c r="AU12" s="74" t="str">
        <f t="shared" ref="AU12:AU55" si="7">IF(AS12&lt;&gt;"", IF(AR12="","",AR12+AT12), "")</f>
        <v/>
      </c>
      <c r="AV12" s="71" t="str">
        <f t="shared" ref="AV12:AV55" si="8">IF(AU12 &lt; 70, AR12*30%, "")</f>
        <v/>
      </c>
      <c r="AW12" s="53"/>
      <c r="AX12" s="73">
        <f t="shared" ref="AX12:AX55" si="9">AW12*70%</f>
        <v>0</v>
      </c>
      <c r="AY12" s="77" t="str">
        <f t="shared" ref="AY12:AY55" si="10">IF(AW12&lt;&gt;"", IF(AV12="", "", AV12+AX12), "")</f>
        <v/>
      </c>
      <c r="AZ12" s="71" t="str">
        <f t="shared" ref="AZ12:AZ55" si="11">IF(AND(AU12&lt;70, AY12&lt;70), AO12, "")</f>
        <v/>
      </c>
      <c r="BA12" s="33"/>
      <c r="BB12" s="79">
        <f t="shared" ref="BB12:BB55" si="12">IF(AW12&lt;&gt;"", IF(AY12&gt;=70, AY12, IF(AZ12+BA12&gt;=70, AZ12+BA12, "")),
   IF(AS12&lt;&gt;"", IF(AU12&gt;=70, AU12, ""),
   IF(AO12&gt;=70, AO12, "")))</f>
        <v>85.5625</v>
      </c>
      <c r="BC12" s="81" t="str">
        <f t="shared" ref="BC12:BC55" si="13">IF(AW12&lt;&gt;"", IF(AY12&lt;70, IF(AZ12+BA12&lt;70, AZ12+BA12, ""), ""), IF(AS12&lt;&gt;"", IF(AU12&lt;70, AU12, ""), IF(AO12&lt;70, AO12, "")))</f>
        <v/>
      </c>
      <c r="BE12" s="317">
        <f t="shared" ref="BE12:BE55" si="14">SUMIF(E12:E12, "&gt;=70") / 4 +SUMIF(F12:F12, "&gt;1") / 4 +SUMIF(M12:M12, "&gt;=70") / 4 +SUMIF(N12:N12, "&gt;1") / 4 + SUMIF(U12:U12, "&gt;=70") / 4 + SUMIF(V12:V12, "&gt;1") / 4 + SUMIF(AC12:AC12, "&gt;=70") / 4 + SUMIF(AD12:AD12, "&gt;1") / 4</f>
        <v>90.5</v>
      </c>
      <c r="BF12" s="317">
        <f t="shared" ref="BF12:BF55" si="15">SUMIF(G12:G12, "&gt;=70") / 4 +SUMIF(H12:H12, "&gt;1") / 4 +SUMIF(O12:O12, "&gt;=70") / 4 +SUMIF(P12:P12, "&gt;1") / 4 + SUMIF(W12:W12, "&gt;=70") / 4 + SUMIF(X12:X12, "&gt;1") / 4 + SUMIF(AE12:AE12, "&gt;=70") / 4 + SUMIF(AF12:AF12, "&gt;1") / 4</f>
        <v>91.5</v>
      </c>
      <c r="BG12" s="317">
        <f t="shared" ref="BG12:BG55" si="16">SUMIF(I12:I12, "&gt;=70") / 4 +SUMIF(J12:J12, "&gt;1") / 4 +SUMIF(Q12:Q12, "&gt;=70") / 4 +SUMIF(R12:R12, "&gt;1") / 4 + SUMIF(Y12:Y12, "&gt;=70") / 4 + SUMIF(Z12:Z12, "&gt;1") / 4 + SUMIF(AG12:AG12, "&gt;=70") / 4 + SUMIF(AH12:AH12, "&gt;1") / 4</f>
        <v>91.5</v>
      </c>
      <c r="BH12" s="317">
        <f t="shared" ref="BH12:BH55" si="17">SUMIF(K12:K12, "&gt;=70") / 4 +SUMIF(L12:L12, "&gt;1") / 4 +SUMIF(S12:S12, "&gt;=70") / 4 +SUMIF(T12:T12, "&gt;1") / 4 + SUMIF(AA12:AA12, "&gt;=70") / 4 + SUMIF(AB12:AB12, "&gt;1") / 4 + SUMIF(AI12:AI12, "&gt;=70") / 4 + SUMIF(AJ12:AJ12, "&gt;1") / 4</f>
        <v>68.75</v>
      </c>
      <c r="BI12" s="317">
        <f>AVERAGE(BE12:BH12)</f>
        <v>85.5625</v>
      </c>
    </row>
    <row r="13" spans="1:61" x14ac:dyDescent="0.25">
      <c r="A13" s="45">
        <v>3</v>
      </c>
      <c r="B13" s="141" t="s">
        <v>229</v>
      </c>
      <c r="C13" s="141" t="s">
        <v>150</v>
      </c>
      <c r="D13" s="141" t="s">
        <v>151</v>
      </c>
      <c r="E13" s="32">
        <v>50</v>
      </c>
      <c r="F13" s="13">
        <v>50</v>
      </c>
      <c r="G13" s="32">
        <v>50</v>
      </c>
      <c r="H13" s="13">
        <v>50</v>
      </c>
      <c r="I13" s="32">
        <v>90</v>
      </c>
      <c r="J13" s="32"/>
      <c r="K13" s="32">
        <v>90</v>
      </c>
      <c r="L13" s="33"/>
      <c r="M13" s="32">
        <v>50</v>
      </c>
      <c r="N13" s="13">
        <v>50</v>
      </c>
      <c r="O13" s="32">
        <v>50</v>
      </c>
      <c r="P13" s="13">
        <v>50</v>
      </c>
      <c r="Q13" s="32">
        <v>91</v>
      </c>
      <c r="R13" s="32"/>
      <c r="S13" s="32">
        <v>90</v>
      </c>
      <c r="T13" s="33"/>
      <c r="U13" s="32">
        <v>50</v>
      </c>
      <c r="V13" s="13">
        <v>50</v>
      </c>
      <c r="W13" s="32">
        <v>50</v>
      </c>
      <c r="X13" s="13">
        <v>50</v>
      </c>
      <c r="Y13" s="32">
        <v>92</v>
      </c>
      <c r="Z13" s="32"/>
      <c r="AA13" s="32">
        <v>50</v>
      </c>
      <c r="AB13" s="13">
        <v>50</v>
      </c>
      <c r="AC13" s="32">
        <v>50</v>
      </c>
      <c r="AD13" s="13">
        <v>50</v>
      </c>
      <c r="AE13" s="32">
        <v>91</v>
      </c>
      <c r="AF13" s="32"/>
      <c r="AG13" s="32">
        <v>90</v>
      </c>
      <c r="AH13" s="32"/>
      <c r="AI13" s="32">
        <v>50</v>
      </c>
      <c r="AJ13" s="13">
        <v>50</v>
      </c>
      <c r="AK13" s="61">
        <f t="shared" si="0"/>
        <v>70</v>
      </c>
      <c r="AL13" s="62">
        <f t="shared" si="1"/>
        <v>70.25</v>
      </c>
      <c r="AM13" s="63">
        <f t="shared" si="2"/>
        <v>60.5</v>
      </c>
      <c r="AN13" s="64">
        <f t="shared" si="3"/>
        <v>70.25</v>
      </c>
      <c r="AO13" s="65">
        <f t="shared" si="4"/>
        <v>67.75</v>
      </c>
      <c r="AP13" s="54"/>
      <c r="AR13" s="71">
        <f t="shared" si="5"/>
        <v>33.875</v>
      </c>
      <c r="AS13" s="52"/>
      <c r="AT13" s="73">
        <f t="shared" si="6"/>
        <v>0</v>
      </c>
      <c r="AU13" s="74" t="str">
        <f t="shared" si="7"/>
        <v/>
      </c>
      <c r="AV13" s="71" t="str">
        <f t="shared" si="8"/>
        <v/>
      </c>
      <c r="AW13" s="53"/>
      <c r="AX13" s="73">
        <f t="shared" si="9"/>
        <v>0</v>
      </c>
      <c r="AY13" s="77" t="str">
        <f t="shared" si="10"/>
        <v/>
      </c>
      <c r="AZ13" s="71" t="str">
        <f t="shared" si="11"/>
        <v/>
      </c>
      <c r="BA13" s="33"/>
      <c r="BB13" s="79" t="str">
        <f t="shared" si="12"/>
        <v/>
      </c>
      <c r="BC13" s="81">
        <f t="shared" si="13"/>
        <v>67.75</v>
      </c>
      <c r="BE13" s="317">
        <f t="shared" si="14"/>
        <v>50</v>
      </c>
      <c r="BF13" s="317">
        <f t="shared" si="15"/>
        <v>60.25</v>
      </c>
      <c r="BG13" s="317">
        <f t="shared" si="16"/>
        <v>90.75</v>
      </c>
      <c r="BH13" s="317">
        <f t="shared" si="17"/>
        <v>70</v>
      </c>
      <c r="BI13" s="317">
        <f>AVERAGE(BE13:BH13)</f>
        <v>67.75</v>
      </c>
    </row>
    <row r="14" spans="1:61" x14ac:dyDescent="0.25">
      <c r="A14" s="45">
        <v>4</v>
      </c>
      <c r="B14" s="141" t="s">
        <v>230</v>
      </c>
      <c r="C14" s="142" t="s">
        <v>152</v>
      </c>
      <c r="D14" s="142" t="s">
        <v>153</v>
      </c>
      <c r="E14" s="31">
        <v>90</v>
      </c>
      <c r="F14" s="32"/>
      <c r="G14" s="32">
        <v>88</v>
      </c>
      <c r="H14" s="32"/>
      <c r="I14" s="32">
        <v>92</v>
      </c>
      <c r="J14" s="32"/>
      <c r="K14" s="32">
        <v>90</v>
      </c>
      <c r="L14" s="33"/>
      <c r="M14" s="31">
        <v>89</v>
      </c>
      <c r="N14" s="32"/>
      <c r="O14" s="32">
        <v>93</v>
      </c>
      <c r="P14" s="32"/>
      <c r="Q14" s="32">
        <v>90</v>
      </c>
      <c r="R14" s="32"/>
      <c r="S14" s="32">
        <v>92</v>
      </c>
      <c r="T14" s="33"/>
      <c r="U14" s="31">
        <v>90</v>
      </c>
      <c r="V14" s="32"/>
      <c r="W14" s="32">
        <v>89</v>
      </c>
      <c r="X14" s="32"/>
      <c r="Y14" s="32">
        <v>89</v>
      </c>
      <c r="Z14" s="32"/>
      <c r="AA14" s="32">
        <v>89</v>
      </c>
      <c r="AB14" s="33"/>
      <c r="AC14" s="11">
        <v>90</v>
      </c>
      <c r="AD14" s="32"/>
      <c r="AE14" s="32">
        <v>90</v>
      </c>
      <c r="AF14" s="32"/>
      <c r="AG14" s="32">
        <v>92</v>
      </c>
      <c r="AH14" s="32"/>
      <c r="AI14" s="32">
        <v>89</v>
      </c>
      <c r="AJ14" s="13"/>
      <c r="AK14" s="61">
        <f t="shared" si="0"/>
        <v>90</v>
      </c>
      <c r="AL14" s="62">
        <f t="shared" si="1"/>
        <v>91</v>
      </c>
      <c r="AM14" s="63">
        <f t="shared" si="2"/>
        <v>89.25</v>
      </c>
      <c r="AN14" s="64">
        <f t="shared" si="3"/>
        <v>90.25</v>
      </c>
      <c r="AO14" s="65">
        <f t="shared" si="4"/>
        <v>90.125</v>
      </c>
      <c r="AP14" s="54"/>
      <c r="AR14" s="71" t="str">
        <f t="shared" si="5"/>
        <v/>
      </c>
      <c r="AS14" s="52"/>
      <c r="AT14" s="73">
        <f t="shared" si="6"/>
        <v>0</v>
      </c>
      <c r="AU14" s="74" t="str">
        <f t="shared" si="7"/>
        <v/>
      </c>
      <c r="AV14" s="71" t="str">
        <f t="shared" si="8"/>
        <v/>
      </c>
      <c r="AW14" s="52"/>
      <c r="AX14" s="73">
        <f t="shared" si="9"/>
        <v>0</v>
      </c>
      <c r="AY14" s="77" t="str">
        <f t="shared" si="10"/>
        <v/>
      </c>
      <c r="AZ14" s="71" t="str">
        <f t="shared" si="11"/>
        <v/>
      </c>
      <c r="BA14" s="33"/>
      <c r="BB14" s="79">
        <f t="shared" si="12"/>
        <v>90.125</v>
      </c>
      <c r="BC14" s="81" t="str">
        <f t="shared" si="13"/>
        <v/>
      </c>
      <c r="BE14" s="317">
        <f t="shared" si="14"/>
        <v>89.75</v>
      </c>
      <c r="BF14" s="317">
        <f t="shared" si="15"/>
        <v>90</v>
      </c>
      <c r="BG14" s="317">
        <f t="shared" si="16"/>
        <v>90.75</v>
      </c>
      <c r="BH14" s="317">
        <f t="shared" si="17"/>
        <v>90</v>
      </c>
      <c r="BI14" s="317">
        <f t="shared" ref="BI14:BI55" si="18">AVERAGE(BE14:BH14)</f>
        <v>90.125</v>
      </c>
    </row>
    <row r="15" spans="1:61" x14ac:dyDescent="0.25">
      <c r="A15" s="45">
        <v>5</v>
      </c>
      <c r="B15" s="141" t="s">
        <v>231</v>
      </c>
      <c r="C15" s="143" t="s">
        <v>146</v>
      </c>
      <c r="D15" s="144" t="s">
        <v>154</v>
      </c>
      <c r="E15" s="31">
        <v>90</v>
      </c>
      <c r="F15" s="32"/>
      <c r="G15" s="32">
        <v>88</v>
      </c>
      <c r="H15" s="32"/>
      <c r="I15" s="32">
        <v>90</v>
      </c>
      <c r="J15" s="32"/>
      <c r="K15" s="32">
        <v>90</v>
      </c>
      <c r="L15" s="33"/>
      <c r="M15" s="31">
        <v>90</v>
      </c>
      <c r="N15" s="32"/>
      <c r="O15" s="32">
        <v>92</v>
      </c>
      <c r="P15" s="32"/>
      <c r="Q15" s="32">
        <v>90</v>
      </c>
      <c r="R15" s="32"/>
      <c r="S15" s="32">
        <v>89</v>
      </c>
      <c r="T15" s="33"/>
      <c r="U15" s="31">
        <v>92</v>
      </c>
      <c r="V15" s="32"/>
      <c r="W15" s="32">
        <v>90</v>
      </c>
      <c r="X15" s="32"/>
      <c r="Y15" s="32">
        <v>93</v>
      </c>
      <c r="Z15" s="32"/>
      <c r="AA15" s="32">
        <v>93</v>
      </c>
      <c r="AB15" s="33"/>
      <c r="AC15" s="11">
        <v>88</v>
      </c>
      <c r="AD15" s="32"/>
      <c r="AE15" s="32">
        <v>93</v>
      </c>
      <c r="AF15" s="32"/>
      <c r="AG15" s="32">
        <v>90</v>
      </c>
      <c r="AH15" s="32"/>
      <c r="AI15" s="32">
        <v>93</v>
      </c>
      <c r="AJ15" s="13"/>
      <c r="AK15" s="61">
        <f t="shared" si="0"/>
        <v>89.5</v>
      </c>
      <c r="AL15" s="62">
        <f t="shared" si="1"/>
        <v>90.25</v>
      </c>
      <c r="AM15" s="63">
        <f t="shared" si="2"/>
        <v>92</v>
      </c>
      <c r="AN15" s="64">
        <f t="shared" si="3"/>
        <v>91</v>
      </c>
      <c r="AO15" s="65">
        <f t="shared" si="4"/>
        <v>90.6875</v>
      </c>
      <c r="AP15" s="54"/>
      <c r="AR15" s="71" t="str">
        <f t="shared" si="5"/>
        <v/>
      </c>
      <c r="AS15" s="52"/>
      <c r="AT15" s="73">
        <f t="shared" si="6"/>
        <v>0</v>
      </c>
      <c r="AU15" s="74" t="str">
        <f t="shared" si="7"/>
        <v/>
      </c>
      <c r="AV15" s="71" t="str">
        <f t="shared" si="8"/>
        <v/>
      </c>
      <c r="AW15" s="52"/>
      <c r="AX15" s="73">
        <f t="shared" si="9"/>
        <v>0</v>
      </c>
      <c r="AY15" s="77" t="str">
        <f t="shared" si="10"/>
        <v/>
      </c>
      <c r="AZ15" s="71" t="str">
        <f t="shared" si="11"/>
        <v/>
      </c>
      <c r="BA15" s="33"/>
      <c r="BB15" s="79">
        <f t="shared" si="12"/>
        <v>90.6875</v>
      </c>
      <c r="BC15" s="81" t="str">
        <f t="shared" si="13"/>
        <v/>
      </c>
      <c r="BE15" s="317">
        <f t="shared" si="14"/>
        <v>90</v>
      </c>
      <c r="BF15" s="317">
        <f t="shared" si="15"/>
        <v>90.75</v>
      </c>
      <c r="BG15" s="317">
        <f t="shared" si="16"/>
        <v>90.75</v>
      </c>
      <c r="BH15" s="317">
        <f t="shared" si="17"/>
        <v>91.25</v>
      </c>
      <c r="BI15" s="317">
        <f t="shared" si="18"/>
        <v>90.6875</v>
      </c>
    </row>
    <row r="16" spans="1:61" x14ac:dyDescent="0.25">
      <c r="A16" s="45">
        <v>6</v>
      </c>
      <c r="B16" s="141" t="s">
        <v>232</v>
      </c>
      <c r="C16" s="142" t="s">
        <v>155</v>
      </c>
      <c r="D16" s="142" t="s">
        <v>156</v>
      </c>
      <c r="E16" s="31">
        <v>80</v>
      </c>
      <c r="F16" s="32"/>
      <c r="G16" s="32">
        <v>79</v>
      </c>
      <c r="H16" s="32"/>
      <c r="I16" s="32">
        <v>80</v>
      </c>
      <c r="J16" s="32"/>
      <c r="K16" s="32">
        <v>78</v>
      </c>
      <c r="L16" s="33"/>
      <c r="M16" s="31">
        <v>79</v>
      </c>
      <c r="N16" s="32"/>
      <c r="O16" s="32">
        <v>80</v>
      </c>
      <c r="P16" s="32"/>
      <c r="Q16" s="32">
        <v>79</v>
      </c>
      <c r="R16" s="32"/>
      <c r="S16" s="32">
        <v>79</v>
      </c>
      <c r="T16" s="33"/>
      <c r="U16" s="31">
        <v>80</v>
      </c>
      <c r="V16" s="32"/>
      <c r="W16" s="32">
        <v>85</v>
      </c>
      <c r="X16" s="32"/>
      <c r="Y16" s="32">
        <v>83</v>
      </c>
      <c r="Z16" s="32"/>
      <c r="AA16" s="32">
        <v>83</v>
      </c>
      <c r="AB16" s="33"/>
      <c r="AC16" s="11">
        <v>85</v>
      </c>
      <c r="AD16" s="32"/>
      <c r="AE16" s="32">
        <v>87</v>
      </c>
      <c r="AF16" s="32"/>
      <c r="AG16" s="32">
        <v>88</v>
      </c>
      <c r="AH16" s="32"/>
      <c r="AI16" s="32">
        <v>83</v>
      </c>
      <c r="AJ16" s="13"/>
      <c r="AK16" s="61">
        <f t="shared" si="0"/>
        <v>79.25</v>
      </c>
      <c r="AL16" s="62">
        <f t="shared" si="1"/>
        <v>79.25</v>
      </c>
      <c r="AM16" s="63">
        <f t="shared" si="2"/>
        <v>82.75</v>
      </c>
      <c r="AN16" s="64">
        <f t="shared" si="3"/>
        <v>85.75</v>
      </c>
      <c r="AO16" s="65">
        <f t="shared" si="4"/>
        <v>81.75</v>
      </c>
      <c r="AP16" s="54"/>
      <c r="AR16" s="71" t="str">
        <f t="shared" si="5"/>
        <v/>
      </c>
      <c r="AS16" s="52"/>
      <c r="AT16" s="73">
        <f t="shared" si="6"/>
        <v>0</v>
      </c>
      <c r="AU16" s="74" t="str">
        <f t="shared" si="7"/>
        <v/>
      </c>
      <c r="AV16" s="71" t="str">
        <f t="shared" si="8"/>
        <v/>
      </c>
      <c r="AW16" s="52"/>
      <c r="AX16" s="73">
        <f t="shared" si="9"/>
        <v>0</v>
      </c>
      <c r="AY16" s="77" t="str">
        <f t="shared" si="10"/>
        <v/>
      </c>
      <c r="AZ16" s="71" t="str">
        <f t="shared" si="11"/>
        <v/>
      </c>
      <c r="BA16" s="33"/>
      <c r="BB16" s="79">
        <f t="shared" si="12"/>
        <v>81.75</v>
      </c>
      <c r="BC16" s="81" t="str">
        <f t="shared" si="13"/>
        <v/>
      </c>
      <c r="BE16" s="317">
        <f t="shared" si="14"/>
        <v>81</v>
      </c>
      <c r="BF16" s="317">
        <f t="shared" si="15"/>
        <v>82.75</v>
      </c>
      <c r="BG16" s="317">
        <f t="shared" si="16"/>
        <v>82.5</v>
      </c>
      <c r="BH16" s="317">
        <f t="shared" si="17"/>
        <v>80.75</v>
      </c>
      <c r="BI16" s="317">
        <f t="shared" si="18"/>
        <v>81.75</v>
      </c>
    </row>
    <row r="17" spans="1:61" x14ac:dyDescent="0.25">
      <c r="A17" s="45">
        <v>7</v>
      </c>
      <c r="B17" s="141" t="s">
        <v>233</v>
      </c>
      <c r="C17" s="141" t="s">
        <v>157</v>
      </c>
      <c r="D17" s="141" t="s">
        <v>158</v>
      </c>
      <c r="E17" s="31">
        <v>89</v>
      </c>
      <c r="F17" s="32"/>
      <c r="G17" s="32">
        <v>90</v>
      </c>
      <c r="H17" s="32"/>
      <c r="I17" s="32">
        <v>90</v>
      </c>
      <c r="J17" s="32"/>
      <c r="K17" s="32">
        <v>94</v>
      </c>
      <c r="L17" s="33"/>
      <c r="M17" s="31">
        <v>92</v>
      </c>
      <c r="N17" s="32"/>
      <c r="O17" s="32">
        <v>89</v>
      </c>
      <c r="P17" s="32"/>
      <c r="Q17" s="32">
        <v>90</v>
      </c>
      <c r="R17" s="32"/>
      <c r="S17" s="32">
        <v>90</v>
      </c>
      <c r="T17" s="33"/>
      <c r="U17" s="31">
        <v>89</v>
      </c>
      <c r="V17" s="32"/>
      <c r="W17" s="32">
        <v>91</v>
      </c>
      <c r="X17" s="32"/>
      <c r="Y17" s="32">
        <v>90</v>
      </c>
      <c r="Z17" s="32"/>
      <c r="AA17" s="32">
        <v>90</v>
      </c>
      <c r="AB17" s="33"/>
      <c r="AC17" s="11">
        <v>85</v>
      </c>
      <c r="AD17" s="32"/>
      <c r="AE17" s="32">
        <v>91</v>
      </c>
      <c r="AF17" s="32"/>
      <c r="AG17" s="32">
        <v>90</v>
      </c>
      <c r="AH17" s="32"/>
      <c r="AI17" s="32">
        <v>90</v>
      </c>
      <c r="AJ17" s="13"/>
      <c r="AK17" s="61">
        <f t="shared" si="0"/>
        <v>90.75</v>
      </c>
      <c r="AL17" s="62">
        <f t="shared" si="1"/>
        <v>90.25</v>
      </c>
      <c r="AM17" s="63">
        <f t="shared" si="2"/>
        <v>90</v>
      </c>
      <c r="AN17" s="64">
        <f t="shared" si="3"/>
        <v>89</v>
      </c>
      <c r="AO17" s="65">
        <f t="shared" si="4"/>
        <v>90</v>
      </c>
      <c r="AP17" s="54"/>
      <c r="AR17" s="71" t="str">
        <f t="shared" si="5"/>
        <v/>
      </c>
      <c r="AS17" s="52"/>
      <c r="AT17" s="73">
        <f t="shared" si="6"/>
        <v>0</v>
      </c>
      <c r="AU17" s="74" t="str">
        <f t="shared" si="7"/>
        <v/>
      </c>
      <c r="AV17" s="71" t="str">
        <f t="shared" si="8"/>
        <v/>
      </c>
      <c r="AW17" s="52"/>
      <c r="AX17" s="73">
        <f t="shared" si="9"/>
        <v>0</v>
      </c>
      <c r="AY17" s="77" t="str">
        <f t="shared" si="10"/>
        <v/>
      </c>
      <c r="AZ17" s="71" t="str">
        <f t="shared" si="11"/>
        <v/>
      </c>
      <c r="BA17" s="33"/>
      <c r="BB17" s="79">
        <f t="shared" si="12"/>
        <v>90</v>
      </c>
      <c r="BC17" s="81" t="str">
        <f t="shared" si="13"/>
        <v/>
      </c>
      <c r="BE17" s="317">
        <f t="shared" si="14"/>
        <v>88.75</v>
      </c>
      <c r="BF17" s="317">
        <f t="shared" si="15"/>
        <v>90.25</v>
      </c>
      <c r="BG17" s="317">
        <f t="shared" si="16"/>
        <v>90</v>
      </c>
      <c r="BH17" s="317">
        <f t="shared" si="17"/>
        <v>91</v>
      </c>
      <c r="BI17" s="317">
        <f t="shared" si="18"/>
        <v>90</v>
      </c>
    </row>
    <row r="18" spans="1:61" x14ac:dyDescent="0.25">
      <c r="A18" s="45">
        <v>8</v>
      </c>
      <c r="B18" s="141" t="s">
        <v>234</v>
      </c>
      <c r="C18" s="142" t="s">
        <v>159</v>
      </c>
      <c r="D18" s="142" t="s">
        <v>160</v>
      </c>
      <c r="E18" s="31">
        <v>78</v>
      </c>
      <c r="F18" s="32"/>
      <c r="G18" s="32">
        <v>79</v>
      </c>
      <c r="H18" s="32"/>
      <c r="I18" s="32">
        <v>80</v>
      </c>
      <c r="J18" s="32"/>
      <c r="K18" s="32">
        <v>77</v>
      </c>
      <c r="L18" s="33"/>
      <c r="M18" s="31">
        <v>76</v>
      </c>
      <c r="N18" s="32"/>
      <c r="O18" s="32">
        <v>75</v>
      </c>
      <c r="P18" s="32"/>
      <c r="Q18" s="32">
        <v>80</v>
      </c>
      <c r="R18" s="32"/>
      <c r="S18" s="32">
        <v>82</v>
      </c>
      <c r="T18" s="33"/>
      <c r="U18" s="31">
        <v>78</v>
      </c>
      <c r="V18" s="32"/>
      <c r="W18" s="32">
        <v>79</v>
      </c>
      <c r="X18" s="32"/>
      <c r="Y18" s="32">
        <v>80</v>
      </c>
      <c r="Z18" s="32"/>
      <c r="AA18" s="32">
        <v>80</v>
      </c>
      <c r="AB18" s="33"/>
      <c r="AC18" s="11">
        <v>79</v>
      </c>
      <c r="AD18" s="32"/>
      <c r="AE18" s="32">
        <v>77</v>
      </c>
      <c r="AF18" s="32"/>
      <c r="AG18" s="32">
        <v>85</v>
      </c>
      <c r="AH18" s="32"/>
      <c r="AI18" s="32">
        <v>80</v>
      </c>
      <c r="AJ18" s="13"/>
      <c r="AK18" s="61">
        <f t="shared" si="0"/>
        <v>78.5</v>
      </c>
      <c r="AL18" s="62">
        <f t="shared" si="1"/>
        <v>78.25</v>
      </c>
      <c r="AM18" s="63">
        <f t="shared" si="2"/>
        <v>79.25</v>
      </c>
      <c r="AN18" s="64">
        <f t="shared" si="3"/>
        <v>80.25</v>
      </c>
      <c r="AO18" s="65">
        <f t="shared" si="4"/>
        <v>79.0625</v>
      </c>
      <c r="AP18" s="54"/>
      <c r="AR18" s="71" t="str">
        <f t="shared" si="5"/>
        <v/>
      </c>
      <c r="AS18" s="52"/>
      <c r="AT18" s="73">
        <f t="shared" si="6"/>
        <v>0</v>
      </c>
      <c r="AU18" s="74" t="str">
        <f t="shared" si="7"/>
        <v/>
      </c>
      <c r="AV18" s="71" t="str">
        <f t="shared" si="8"/>
        <v/>
      </c>
      <c r="AW18" s="52"/>
      <c r="AX18" s="73">
        <f t="shared" si="9"/>
        <v>0</v>
      </c>
      <c r="AY18" s="77" t="str">
        <f t="shared" si="10"/>
        <v/>
      </c>
      <c r="AZ18" s="71" t="str">
        <f t="shared" si="11"/>
        <v/>
      </c>
      <c r="BA18" s="33"/>
      <c r="BB18" s="79">
        <f t="shared" si="12"/>
        <v>79.0625</v>
      </c>
      <c r="BC18" s="81" t="str">
        <f t="shared" si="13"/>
        <v/>
      </c>
      <c r="BE18" s="317">
        <f t="shared" si="14"/>
        <v>77.75</v>
      </c>
      <c r="BF18" s="317">
        <f t="shared" si="15"/>
        <v>77.5</v>
      </c>
      <c r="BG18" s="317">
        <f t="shared" si="16"/>
        <v>81.25</v>
      </c>
      <c r="BH18" s="317">
        <f t="shared" si="17"/>
        <v>79.75</v>
      </c>
      <c r="BI18" s="317">
        <f t="shared" si="18"/>
        <v>79.0625</v>
      </c>
    </row>
    <row r="19" spans="1:61" x14ac:dyDescent="0.25">
      <c r="A19" s="45">
        <v>9</v>
      </c>
      <c r="B19" s="141" t="s">
        <v>235</v>
      </c>
      <c r="C19" s="141" t="s">
        <v>161</v>
      </c>
      <c r="D19" s="141" t="s">
        <v>162</v>
      </c>
      <c r="E19" s="31">
        <v>90</v>
      </c>
      <c r="F19" s="32"/>
      <c r="G19" s="32">
        <v>50</v>
      </c>
      <c r="H19" s="13">
        <v>50</v>
      </c>
      <c r="I19" s="32">
        <v>50</v>
      </c>
      <c r="J19" s="13">
        <v>50</v>
      </c>
      <c r="K19" s="32">
        <v>92</v>
      </c>
      <c r="L19" s="33"/>
      <c r="M19" s="32">
        <v>50</v>
      </c>
      <c r="N19" s="13">
        <v>50</v>
      </c>
      <c r="O19" s="32">
        <v>50</v>
      </c>
      <c r="P19" s="13">
        <v>50</v>
      </c>
      <c r="Q19" s="32">
        <v>93</v>
      </c>
      <c r="R19" s="32"/>
      <c r="S19" s="32">
        <v>90</v>
      </c>
      <c r="T19" s="33"/>
      <c r="U19" s="32">
        <v>50</v>
      </c>
      <c r="V19" s="13">
        <v>50</v>
      </c>
      <c r="W19" s="32">
        <v>50</v>
      </c>
      <c r="X19" s="13">
        <v>50</v>
      </c>
      <c r="Y19" s="32">
        <v>88</v>
      </c>
      <c r="Z19" s="32"/>
      <c r="AA19" s="32">
        <v>50</v>
      </c>
      <c r="AB19" s="13">
        <v>50</v>
      </c>
      <c r="AC19" s="32">
        <v>50</v>
      </c>
      <c r="AD19" s="13">
        <v>50</v>
      </c>
      <c r="AE19" s="32">
        <v>50</v>
      </c>
      <c r="AF19" s="13">
        <v>50</v>
      </c>
      <c r="AG19" s="32">
        <v>50</v>
      </c>
      <c r="AH19" s="13">
        <v>50</v>
      </c>
      <c r="AI19" s="32">
        <v>88</v>
      </c>
      <c r="AJ19" s="13"/>
      <c r="AK19" s="61">
        <f t="shared" si="0"/>
        <v>70.5</v>
      </c>
      <c r="AL19" s="62">
        <f t="shared" si="1"/>
        <v>70.75</v>
      </c>
      <c r="AM19" s="63">
        <f t="shared" si="2"/>
        <v>59.5</v>
      </c>
      <c r="AN19" s="64">
        <f t="shared" si="3"/>
        <v>59.5</v>
      </c>
      <c r="AO19" s="65">
        <f t="shared" si="4"/>
        <v>65.0625</v>
      </c>
      <c r="AP19" s="54"/>
      <c r="AR19" s="71">
        <f t="shared" si="5"/>
        <v>32.53125</v>
      </c>
      <c r="AS19" s="52"/>
      <c r="AT19" s="73">
        <f t="shared" si="6"/>
        <v>0</v>
      </c>
      <c r="AU19" s="74" t="str">
        <f t="shared" si="7"/>
        <v/>
      </c>
      <c r="AV19" s="71" t="str">
        <f t="shared" si="8"/>
        <v/>
      </c>
      <c r="AW19" s="52"/>
      <c r="AX19" s="73">
        <f t="shared" si="9"/>
        <v>0</v>
      </c>
      <c r="AY19" s="77" t="str">
        <f t="shared" si="10"/>
        <v/>
      </c>
      <c r="AZ19" s="71" t="str">
        <f t="shared" si="11"/>
        <v/>
      </c>
      <c r="BA19" s="33"/>
      <c r="BB19" s="79" t="str">
        <f t="shared" si="12"/>
        <v/>
      </c>
      <c r="BC19" s="81">
        <f t="shared" si="13"/>
        <v>65.0625</v>
      </c>
      <c r="BE19" s="317">
        <f t="shared" si="14"/>
        <v>60</v>
      </c>
      <c r="BF19" s="317">
        <f t="shared" si="15"/>
        <v>50</v>
      </c>
      <c r="BG19" s="317">
        <f t="shared" si="16"/>
        <v>70.25</v>
      </c>
      <c r="BH19" s="317">
        <f t="shared" si="17"/>
        <v>80</v>
      </c>
      <c r="BI19" s="317">
        <f t="shared" si="18"/>
        <v>65.0625</v>
      </c>
    </row>
    <row r="20" spans="1:61" x14ac:dyDescent="0.25">
      <c r="A20" s="45">
        <v>10</v>
      </c>
      <c r="B20" s="141" t="s">
        <v>236</v>
      </c>
      <c r="C20" s="142" t="s">
        <v>163</v>
      </c>
      <c r="D20" s="142" t="s">
        <v>164</v>
      </c>
      <c r="E20" s="31"/>
      <c r="F20" s="32"/>
      <c r="G20" s="32"/>
      <c r="H20" s="32"/>
      <c r="I20" s="32"/>
      <c r="J20" s="32"/>
      <c r="K20" s="32"/>
      <c r="L20" s="33"/>
      <c r="M20" s="31"/>
      <c r="N20" s="32"/>
      <c r="O20" s="32"/>
      <c r="P20" s="32"/>
      <c r="Q20" s="32"/>
      <c r="R20" s="32"/>
      <c r="S20" s="32"/>
      <c r="T20" s="33"/>
      <c r="U20" s="31"/>
      <c r="V20" s="32"/>
      <c r="W20" s="32"/>
      <c r="X20" s="32"/>
      <c r="Y20" s="32"/>
      <c r="Z20" s="32"/>
      <c r="AA20" s="32"/>
      <c r="AB20" s="33"/>
      <c r="AC20" s="11"/>
      <c r="AD20" s="32"/>
      <c r="AE20" s="32"/>
      <c r="AF20" s="32"/>
      <c r="AG20" s="32"/>
      <c r="AH20" s="32"/>
      <c r="AI20" s="32"/>
      <c r="AJ20" s="13"/>
      <c r="AK20" s="61">
        <f t="shared" si="0"/>
        <v>0</v>
      </c>
      <c r="AL20" s="62">
        <f t="shared" si="1"/>
        <v>0</v>
      </c>
      <c r="AM20" s="63">
        <f t="shared" si="2"/>
        <v>0</v>
      </c>
      <c r="AN20" s="64">
        <f t="shared" si="3"/>
        <v>0</v>
      </c>
      <c r="AO20" s="65">
        <f t="shared" si="4"/>
        <v>0</v>
      </c>
      <c r="AP20" s="54"/>
      <c r="AR20" s="71">
        <f t="shared" si="5"/>
        <v>0</v>
      </c>
      <c r="AS20" s="32"/>
      <c r="AT20" s="73">
        <f t="shared" si="6"/>
        <v>0</v>
      </c>
      <c r="AU20" s="74" t="str">
        <f t="shared" si="7"/>
        <v/>
      </c>
      <c r="AV20" s="71" t="str">
        <f t="shared" si="8"/>
        <v/>
      </c>
      <c r="AW20" s="32"/>
      <c r="AX20" s="73">
        <f t="shared" si="9"/>
        <v>0</v>
      </c>
      <c r="AY20" s="77" t="str">
        <f t="shared" si="10"/>
        <v/>
      </c>
      <c r="AZ20" s="71" t="str">
        <f t="shared" si="11"/>
        <v/>
      </c>
      <c r="BA20" s="33"/>
      <c r="BB20" s="79" t="str">
        <f t="shared" si="12"/>
        <v/>
      </c>
      <c r="BC20" s="81">
        <f t="shared" si="13"/>
        <v>0</v>
      </c>
      <c r="BE20" s="317">
        <f t="shared" si="14"/>
        <v>0</v>
      </c>
      <c r="BF20" s="317">
        <f t="shared" si="15"/>
        <v>0</v>
      </c>
      <c r="BG20" s="317">
        <f t="shared" si="16"/>
        <v>0</v>
      </c>
      <c r="BH20" s="317">
        <f t="shared" si="17"/>
        <v>0</v>
      </c>
      <c r="BI20" s="317">
        <f t="shared" si="18"/>
        <v>0</v>
      </c>
    </row>
    <row r="21" spans="1:61" x14ac:dyDescent="0.25">
      <c r="A21" s="45">
        <v>11</v>
      </c>
      <c r="B21" s="141" t="s">
        <v>237</v>
      </c>
      <c r="C21" s="141" t="s">
        <v>165</v>
      </c>
      <c r="D21" s="141" t="s">
        <v>166</v>
      </c>
      <c r="E21" s="31">
        <v>79</v>
      </c>
      <c r="F21" s="32"/>
      <c r="G21" s="32">
        <v>80</v>
      </c>
      <c r="H21" s="32"/>
      <c r="I21" s="32">
        <v>78</v>
      </c>
      <c r="J21" s="32"/>
      <c r="K21" s="32">
        <v>79</v>
      </c>
      <c r="L21" s="33"/>
      <c r="M21" s="31">
        <v>77</v>
      </c>
      <c r="N21" s="32"/>
      <c r="O21" s="32">
        <v>76</v>
      </c>
      <c r="P21" s="32"/>
      <c r="Q21" s="32">
        <v>77</v>
      </c>
      <c r="R21" s="32"/>
      <c r="S21" s="32">
        <v>75</v>
      </c>
      <c r="T21" s="33"/>
      <c r="U21" s="31">
        <v>73</v>
      </c>
      <c r="V21" s="32"/>
      <c r="W21" s="32">
        <v>74</v>
      </c>
      <c r="X21" s="32"/>
      <c r="Y21" s="32">
        <v>75</v>
      </c>
      <c r="Z21" s="32"/>
      <c r="AA21" s="32">
        <v>76</v>
      </c>
      <c r="AB21" s="33"/>
      <c r="AC21" s="11">
        <v>77</v>
      </c>
      <c r="AD21" s="32"/>
      <c r="AE21" s="32">
        <v>78</v>
      </c>
      <c r="AF21" s="32"/>
      <c r="AG21" s="32">
        <v>79</v>
      </c>
      <c r="AH21" s="32"/>
      <c r="AI21" s="32">
        <v>75</v>
      </c>
      <c r="AJ21" s="13"/>
      <c r="AK21" s="61">
        <f t="shared" si="0"/>
        <v>79</v>
      </c>
      <c r="AL21" s="62">
        <f t="shared" si="1"/>
        <v>76.25</v>
      </c>
      <c r="AM21" s="63">
        <f t="shared" si="2"/>
        <v>74.5</v>
      </c>
      <c r="AN21" s="64">
        <f t="shared" si="3"/>
        <v>77.25</v>
      </c>
      <c r="AO21" s="65">
        <f t="shared" si="4"/>
        <v>76.75</v>
      </c>
      <c r="AP21" s="54"/>
      <c r="AR21" s="71" t="str">
        <f t="shared" si="5"/>
        <v/>
      </c>
      <c r="AS21" s="32"/>
      <c r="AT21" s="73">
        <f t="shared" si="6"/>
        <v>0</v>
      </c>
      <c r="AU21" s="74" t="str">
        <f t="shared" si="7"/>
        <v/>
      </c>
      <c r="AV21" s="71" t="str">
        <f t="shared" si="8"/>
        <v/>
      </c>
      <c r="AW21" s="32"/>
      <c r="AX21" s="73">
        <f t="shared" si="9"/>
        <v>0</v>
      </c>
      <c r="AY21" s="77" t="str">
        <f t="shared" si="10"/>
        <v/>
      </c>
      <c r="AZ21" s="71" t="str">
        <f t="shared" si="11"/>
        <v/>
      </c>
      <c r="BA21" s="33"/>
      <c r="BB21" s="79">
        <f t="shared" si="12"/>
        <v>76.75</v>
      </c>
      <c r="BC21" s="81" t="str">
        <f t="shared" si="13"/>
        <v/>
      </c>
      <c r="BE21" s="317">
        <f t="shared" si="14"/>
        <v>76.5</v>
      </c>
      <c r="BF21" s="317">
        <f t="shared" si="15"/>
        <v>77</v>
      </c>
      <c r="BG21" s="317">
        <f t="shared" si="16"/>
        <v>77.25</v>
      </c>
      <c r="BH21" s="317">
        <f t="shared" si="17"/>
        <v>76.25</v>
      </c>
      <c r="BI21" s="317">
        <f t="shared" si="18"/>
        <v>76.75</v>
      </c>
    </row>
    <row r="22" spans="1:61" x14ac:dyDescent="0.25">
      <c r="A22" s="45">
        <v>12</v>
      </c>
      <c r="B22" s="141" t="s">
        <v>238</v>
      </c>
      <c r="C22" s="142" t="s">
        <v>167</v>
      </c>
      <c r="D22" s="142" t="s">
        <v>168</v>
      </c>
      <c r="E22" s="31">
        <v>90</v>
      </c>
      <c r="F22" s="32"/>
      <c r="G22" s="32">
        <v>89</v>
      </c>
      <c r="H22" s="32"/>
      <c r="I22" s="32">
        <v>90</v>
      </c>
      <c r="J22" s="32"/>
      <c r="K22" s="32">
        <v>89</v>
      </c>
      <c r="L22" s="33"/>
      <c r="M22" s="31">
        <v>90</v>
      </c>
      <c r="N22" s="32"/>
      <c r="O22" s="32">
        <v>91</v>
      </c>
      <c r="P22" s="32"/>
      <c r="Q22" s="32">
        <v>92</v>
      </c>
      <c r="R22" s="32"/>
      <c r="S22" s="32">
        <v>90</v>
      </c>
      <c r="T22" s="33"/>
      <c r="U22" s="31">
        <v>89</v>
      </c>
      <c r="V22" s="32"/>
      <c r="W22" s="32">
        <v>88</v>
      </c>
      <c r="X22" s="32"/>
      <c r="Y22" s="32">
        <v>90</v>
      </c>
      <c r="Z22" s="32"/>
      <c r="AA22" s="32">
        <v>89</v>
      </c>
      <c r="AB22" s="33"/>
      <c r="AC22" s="11">
        <v>90</v>
      </c>
      <c r="AD22" s="32"/>
      <c r="AE22" s="32">
        <v>89</v>
      </c>
      <c r="AF22" s="32"/>
      <c r="AG22" s="32">
        <v>90</v>
      </c>
      <c r="AH22" s="32"/>
      <c r="AI22" s="32">
        <v>90</v>
      </c>
      <c r="AJ22" s="13"/>
      <c r="AK22" s="61">
        <f t="shared" si="0"/>
        <v>89.5</v>
      </c>
      <c r="AL22" s="62">
        <f t="shared" si="1"/>
        <v>90.75</v>
      </c>
      <c r="AM22" s="63">
        <f t="shared" si="2"/>
        <v>89</v>
      </c>
      <c r="AN22" s="64">
        <f t="shared" si="3"/>
        <v>89.75</v>
      </c>
      <c r="AO22" s="65">
        <f t="shared" si="4"/>
        <v>89.75</v>
      </c>
      <c r="AP22" s="54"/>
      <c r="AR22" s="71" t="str">
        <f t="shared" si="5"/>
        <v/>
      </c>
      <c r="AS22" s="32"/>
      <c r="AT22" s="73">
        <f t="shared" si="6"/>
        <v>0</v>
      </c>
      <c r="AU22" s="74" t="str">
        <f t="shared" si="7"/>
        <v/>
      </c>
      <c r="AV22" s="71" t="str">
        <f t="shared" si="8"/>
        <v/>
      </c>
      <c r="AW22" s="32"/>
      <c r="AX22" s="73">
        <f t="shared" si="9"/>
        <v>0</v>
      </c>
      <c r="AY22" s="77" t="str">
        <f t="shared" si="10"/>
        <v/>
      </c>
      <c r="AZ22" s="71" t="str">
        <f t="shared" si="11"/>
        <v/>
      </c>
      <c r="BA22" s="33"/>
      <c r="BB22" s="79">
        <f t="shared" si="12"/>
        <v>89.75</v>
      </c>
      <c r="BC22" s="81" t="str">
        <f t="shared" si="13"/>
        <v/>
      </c>
      <c r="BE22" s="317">
        <f t="shared" si="14"/>
        <v>89.75</v>
      </c>
      <c r="BF22" s="317">
        <f t="shared" si="15"/>
        <v>89.25</v>
      </c>
      <c r="BG22" s="317">
        <f t="shared" si="16"/>
        <v>90.5</v>
      </c>
      <c r="BH22" s="317">
        <f t="shared" si="17"/>
        <v>89.5</v>
      </c>
      <c r="BI22" s="317">
        <f t="shared" si="18"/>
        <v>89.75</v>
      </c>
    </row>
    <row r="23" spans="1:61" x14ac:dyDescent="0.25">
      <c r="A23" s="45">
        <v>13</v>
      </c>
      <c r="B23" s="141" t="s">
        <v>239</v>
      </c>
      <c r="C23" s="141" t="s">
        <v>169</v>
      </c>
      <c r="D23" s="141" t="s">
        <v>170</v>
      </c>
      <c r="E23" s="31">
        <v>89</v>
      </c>
      <c r="F23" s="32"/>
      <c r="G23" s="32">
        <v>88</v>
      </c>
      <c r="H23" s="32"/>
      <c r="I23" s="32">
        <v>85</v>
      </c>
      <c r="J23" s="32"/>
      <c r="K23" s="32">
        <v>88</v>
      </c>
      <c r="L23" s="33"/>
      <c r="M23" s="31">
        <v>87</v>
      </c>
      <c r="N23" s="32"/>
      <c r="O23" s="32">
        <v>88</v>
      </c>
      <c r="P23" s="32"/>
      <c r="Q23" s="32">
        <v>89</v>
      </c>
      <c r="R23" s="32"/>
      <c r="S23" s="32">
        <v>88</v>
      </c>
      <c r="T23" s="33"/>
      <c r="U23" s="31"/>
      <c r="V23" s="32"/>
      <c r="W23" s="32"/>
      <c r="X23" s="32"/>
      <c r="Y23" s="32"/>
      <c r="Z23" s="32"/>
      <c r="AA23" s="32"/>
      <c r="AB23" s="33"/>
      <c r="AC23" s="11"/>
      <c r="AD23" s="32"/>
      <c r="AE23" s="32"/>
      <c r="AF23" s="32"/>
      <c r="AG23" s="32"/>
      <c r="AH23" s="32"/>
      <c r="AI23" s="32"/>
      <c r="AJ23" s="13"/>
      <c r="AK23" s="61">
        <f t="shared" si="0"/>
        <v>87.5</v>
      </c>
      <c r="AL23" s="62">
        <f t="shared" si="1"/>
        <v>88</v>
      </c>
      <c r="AM23" s="63">
        <f t="shared" si="2"/>
        <v>0</v>
      </c>
      <c r="AN23" s="64">
        <f t="shared" si="3"/>
        <v>0</v>
      </c>
      <c r="AO23" s="65">
        <f t="shared" si="4"/>
        <v>43.875</v>
      </c>
      <c r="AP23" s="54"/>
      <c r="AR23" s="71">
        <f t="shared" si="5"/>
        <v>21.9375</v>
      </c>
      <c r="AS23" s="32"/>
      <c r="AT23" s="73">
        <f t="shared" si="6"/>
        <v>0</v>
      </c>
      <c r="AU23" s="74" t="str">
        <f t="shared" si="7"/>
        <v/>
      </c>
      <c r="AV23" s="71" t="str">
        <f t="shared" si="8"/>
        <v/>
      </c>
      <c r="AW23" s="32"/>
      <c r="AX23" s="73">
        <f t="shared" si="9"/>
        <v>0</v>
      </c>
      <c r="AY23" s="77" t="str">
        <f t="shared" si="10"/>
        <v/>
      </c>
      <c r="AZ23" s="71" t="str">
        <f t="shared" si="11"/>
        <v/>
      </c>
      <c r="BA23" s="33"/>
      <c r="BB23" s="79" t="str">
        <f t="shared" si="12"/>
        <v/>
      </c>
      <c r="BC23" s="81">
        <f t="shared" si="13"/>
        <v>43.875</v>
      </c>
      <c r="BE23" s="317">
        <f t="shared" si="14"/>
        <v>44</v>
      </c>
      <c r="BF23" s="317">
        <f t="shared" si="15"/>
        <v>44</v>
      </c>
      <c r="BG23" s="317">
        <f t="shared" si="16"/>
        <v>43.5</v>
      </c>
      <c r="BH23" s="317">
        <f t="shared" si="17"/>
        <v>44</v>
      </c>
      <c r="BI23" s="317">
        <f t="shared" si="18"/>
        <v>43.875</v>
      </c>
    </row>
    <row r="24" spans="1:61" x14ac:dyDescent="0.25">
      <c r="A24" s="45">
        <v>14</v>
      </c>
      <c r="B24" s="141" t="s">
        <v>240</v>
      </c>
      <c r="C24" s="142" t="s">
        <v>171</v>
      </c>
      <c r="D24" s="142" t="s">
        <v>172</v>
      </c>
      <c r="E24" s="31"/>
      <c r="F24" s="32"/>
      <c r="G24" s="32"/>
      <c r="H24" s="32"/>
      <c r="I24" s="32"/>
      <c r="J24" s="32"/>
      <c r="K24" s="32"/>
      <c r="L24" s="33"/>
      <c r="M24" s="31"/>
      <c r="N24" s="32"/>
      <c r="O24" s="32"/>
      <c r="P24" s="32"/>
      <c r="Q24" s="32"/>
      <c r="R24" s="32"/>
      <c r="S24" s="32"/>
      <c r="T24" s="33"/>
      <c r="U24" s="31"/>
      <c r="V24" s="32"/>
      <c r="W24" s="32"/>
      <c r="X24" s="32"/>
      <c r="Y24" s="32"/>
      <c r="Z24" s="32"/>
      <c r="AA24" s="32"/>
      <c r="AB24" s="33"/>
      <c r="AC24" s="11"/>
      <c r="AD24" s="32"/>
      <c r="AE24" s="32"/>
      <c r="AF24" s="32"/>
      <c r="AG24" s="32"/>
      <c r="AH24" s="32"/>
      <c r="AI24" s="32"/>
      <c r="AJ24" s="13"/>
      <c r="AK24" s="61">
        <f t="shared" si="0"/>
        <v>0</v>
      </c>
      <c r="AL24" s="62">
        <f t="shared" si="1"/>
        <v>0</v>
      </c>
      <c r="AM24" s="63">
        <f t="shared" si="2"/>
        <v>0</v>
      </c>
      <c r="AN24" s="64">
        <f t="shared" si="3"/>
        <v>0</v>
      </c>
      <c r="AO24" s="65">
        <f t="shared" si="4"/>
        <v>0</v>
      </c>
      <c r="AP24" s="54"/>
      <c r="AR24" s="71">
        <f t="shared" si="5"/>
        <v>0</v>
      </c>
      <c r="AS24" s="32"/>
      <c r="AT24" s="73">
        <f t="shared" si="6"/>
        <v>0</v>
      </c>
      <c r="AU24" s="74" t="str">
        <f t="shared" si="7"/>
        <v/>
      </c>
      <c r="AV24" s="71" t="str">
        <f t="shared" si="8"/>
        <v/>
      </c>
      <c r="AW24" s="32"/>
      <c r="AX24" s="73">
        <f t="shared" si="9"/>
        <v>0</v>
      </c>
      <c r="AY24" s="77" t="str">
        <f t="shared" si="10"/>
        <v/>
      </c>
      <c r="AZ24" s="71" t="str">
        <f t="shared" si="11"/>
        <v/>
      </c>
      <c r="BA24" s="33"/>
      <c r="BB24" s="79" t="str">
        <f t="shared" si="12"/>
        <v/>
      </c>
      <c r="BC24" s="81">
        <f t="shared" si="13"/>
        <v>0</v>
      </c>
      <c r="BE24" s="317">
        <f t="shared" si="14"/>
        <v>0</v>
      </c>
      <c r="BF24" s="317">
        <f t="shared" si="15"/>
        <v>0</v>
      </c>
      <c r="BG24" s="317">
        <f t="shared" si="16"/>
        <v>0</v>
      </c>
      <c r="BH24" s="317">
        <f t="shared" si="17"/>
        <v>0</v>
      </c>
      <c r="BI24" s="317">
        <f t="shared" si="18"/>
        <v>0</v>
      </c>
    </row>
    <row r="25" spans="1:61" x14ac:dyDescent="0.25">
      <c r="A25" s="45">
        <v>15</v>
      </c>
      <c r="B25" s="141" t="s">
        <v>241</v>
      </c>
      <c r="C25" s="141" t="s">
        <v>173</v>
      </c>
      <c r="D25" s="141" t="s">
        <v>174</v>
      </c>
      <c r="E25" s="31">
        <v>78</v>
      </c>
      <c r="F25" s="32"/>
      <c r="G25" s="32">
        <v>79</v>
      </c>
      <c r="H25" s="32"/>
      <c r="I25" s="32">
        <v>80</v>
      </c>
      <c r="J25" s="32"/>
      <c r="K25" s="32">
        <v>86</v>
      </c>
      <c r="L25" s="33"/>
      <c r="M25" s="31">
        <v>88</v>
      </c>
      <c r="N25" s="32"/>
      <c r="O25" s="32">
        <v>79</v>
      </c>
      <c r="P25" s="32"/>
      <c r="Q25" s="32">
        <v>82</v>
      </c>
      <c r="R25" s="32"/>
      <c r="S25" s="32">
        <v>85</v>
      </c>
      <c r="T25" s="33"/>
      <c r="U25" s="31">
        <v>86</v>
      </c>
      <c r="V25" s="32"/>
      <c r="W25" s="32">
        <v>87</v>
      </c>
      <c r="X25" s="32"/>
      <c r="Y25" s="32">
        <v>85</v>
      </c>
      <c r="Z25" s="32"/>
      <c r="AA25" s="32">
        <v>87</v>
      </c>
      <c r="AB25" s="33"/>
      <c r="AC25" s="11">
        <v>86</v>
      </c>
      <c r="AD25" s="32"/>
      <c r="AE25" s="32">
        <v>80</v>
      </c>
      <c r="AF25" s="32"/>
      <c r="AG25" s="32">
        <v>88</v>
      </c>
      <c r="AH25" s="32"/>
      <c r="AI25" s="32">
        <v>85</v>
      </c>
      <c r="AJ25" s="13"/>
      <c r="AK25" s="61">
        <f t="shared" si="0"/>
        <v>80.75</v>
      </c>
      <c r="AL25" s="62">
        <f t="shared" si="1"/>
        <v>83.5</v>
      </c>
      <c r="AM25" s="63">
        <f t="shared" si="2"/>
        <v>86.25</v>
      </c>
      <c r="AN25" s="64">
        <f t="shared" si="3"/>
        <v>84.75</v>
      </c>
      <c r="AO25" s="65">
        <f t="shared" si="4"/>
        <v>83.8125</v>
      </c>
      <c r="AP25" s="54"/>
      <c r="AR25" s="71" t="str">
        <f t="shared" si="5"/>
        <v/>
      </c>
      <c r="AS25" s="32"/>
      <c r="AT25" s="73">
        <f t="shared" si="6"/>
        <v>0</v>
      </c>
      <c r="AU25" s="74" t="str">
        <f t="shared" si="7"/>
        <v/>
      </c>
      <c r="AV25" s="71" t="str">
        <f t="shared" si="8"/>
        <v/>
      </c>
      <c r="AW25" s="32"/>
      <c r="AX25" s="73">
        <f t="shared" si="9"/>
        <v>0</v>
      </c>
      <c r="AY25" s="77" t="str">
        <f t="shared" si="10"/>
        <v/>
      </c>
      <c r="AZ25" s="71" t="str">
        <f t="shared" si="11"/>
        <v/>
      </c>
      <c r="BA25" s="33"/>
      <c r="BB25" s="79">
        <f t="shared" si="12"/>
        <v>83.8125</v>
      </c>
      <c r="BC25" s="81" t="str">
        <f t="shared" si="13"/>
        <v/>
      </c>
      <c r="BE25" s="317">
        <f t="shared" si="14"/>
        <v>84.5</v>
      </c>
      <c r="BF25" s="317">
        <f t="shared" si="15"/>
        <v>81.25</v>
      </c>
      <c r="BG25" s="317">
        <f t="shared" si="16"/>
        <v>83.75</v>
      </c>
      <c r="BH25" s="317">
        <f t="shared" si="17"/>
        <v>85.75</v>
      </c>
      <c r="BI25" s="317">
        <f t="shared" si="18"/>
        <v>83.8125</v>
      </c>
    </row>
    <row r="26" spans="1:61" x14ac:dyDescent="0.25">
      <c r="A26" s="45">
        <v>16</v>
      </c>
      <c r="B26" s="141" t="s">
        <v>242</v>
      </c>
      <c r="C26" s="142" t="s">
        <v>175</v>
      </c>
      <c r="D26" s="142" t="s">
        <v>176</v>
      </c>
      <c r="E26" s="31">
        <v>90</v>
      </c>
      <c r="F26" s="32"/>
      <c r="G26" s="32">
        <v>88</v>
      </c>
      <c r="H26" s="32"/>
      <c r="I26" s="32">
        <v>89</v>
      </c>
      <c r="J26" s="32"/>
      <c r="K26" s="32">
        <v>94</v>
      </c>
      <c r="L26" s="33"/>
      <c r="M26" s="31">
        <v>90</v>
      </c>
      <c r="N26" s="32"/>
      <c r="O26" s="32">
        <v>89</v>
      </c>
      <c r="P26" s="32"/>
      <c r="Q26" s="32">
        <v>92</v>
      </c>
      <c r="R26" s="32"/>
      <c r="S26" s="32">
        <v>90</v>
      </c>
      <c r="T26" s="33"/>
      <c r="U26" s="31">
        <v>85</v>
      </c>
      <c r="V26" s="32"/>
      <c r="W26" s="32">
        <v>90</v>
      </c>
      <c r="X26" s="32"/>
      <c r="Y26" s="32">
        <v>88</v>
      </c>
      <c r="Z26" s="32"/>
      <c r="AA26" s="32">
        <v>89</v>
      </c>
      <c r="AB26" s="33"/>
      <c r="AC26" s="11">
        <v>88</v>
      </c>
      <c r="AD26" s="32"/>
      <c r="AE26" s="32">
        <v>90</v>
      </c>
      <c r="AF26" s="32"/>
      <c r="AG26" s="32">
        <v>89</v>
      </c>
      <c r="AH26" s="32"/>
      <c r="AI26" s="32">
        <v>88</v>
      </c>
      <c r="AJ26" s="13"/>
      <c r="AK26" s="61">
        <f t="shared" si="0"/>
        <v>90.25</v>
      </c>
      <c r="AL26" s="62">
        <f t="shared" si="1"/>
        <v>90.25</v>
      </c>
      <c r="AM26" s="63">
        <f t="shared" si="2"/>
        <v>88</v>
      </c>
      <c r="AN26" s="64">
        <f t="shared" si="3"/>
        <v>88.75</v>
      </c>
      <c r="AO26" s="65">
        <f t="shared" si="4"/>
        <v>89.3125</v>
      </c>
      <c r="AP26" s="54"/>
      <c r="AR26" s="71" t="str">
        <f t="shared" si="5"/>
        <v/>
      </c>
      <c r="AS26" s="32"/>
      <c r="AT26" s="73">
        <f t="shared" si="6"/>
        <v>0</v>
      </c>
      <c r="AU26" s="74" t="str">
        <f t="shared" si="7"/>
        <v/>
      </c>
      <c r="AV26" s="71" t="str">
        <f t="shared" si="8"/>
        <v/>
      </c>
      <c r="AW26" s="32"/>
      <c r="AX26" s="73">
        <f t="shared" si="9"/>
        <v>0</v>
      </c>
      <c r="AY26" s="77" t="str">
        <f t="shared" si="10"/>
        <v/>
      </c>
      <c r="AZ26" s="71" t="str">
        <f t="shared" si="11"/>
        <v/>
      </c>
      <c r="BA26" s="33"/>
      <c r="BB26" s="79">
        <f t="shared" si="12"/>
        <v>89.3125</v>
      </c>
      <c r="BC26" s="81" t="str">
        <f t="shared" si="13"/>
        <v/>
      </c>
      <c r="BE26" s="317">
        <f t="shared" si="14"/>
        <v>88.25</v>
      </c>
      <c r="BF26" s="317">
        <f t="shared" si="15"/>
        <v>89.25</v>
      </c>
      <c r="BG26" s="317">
        <f t="shared" si="16"/>
        <v>89.5</v>
      </c>
      <c r="BH26" s="317">
        <f t="shared" si="17"/>
        <v>90.25</v>
      </c>
      <c r="BI26" s="317">
        <f t="shared" si="18"/>
        <v>89.3125</v>
      </c>
    </row>
    <row r="27" spans="1:61" x14ac:dyDescent="0.25">
      <c r="A27" s="45">
        <v>17</v>
      </c>
      <c r="B27" s="141" t="s">
        <v>243</v>
      </c>
      <c r="C27" s="141" t="s">
        <v>177</v>
      </c>
      <c r="D27" s="141" t="s">
        <v>178</v>
      </c>
      <c r="E27" s="31">
        <v>89</v>
      </c>
      <c r="F27" s="32"/>
      <c r="G27" s="32">
        <v>90</v>
      </c>
      <c r="H27" s="32"/>
      <c r="I27" s="32">
        <v>90</v>
      </c>
      <c r="J27" s="32"/>
      <c r="K27" s="32">
        <v>95</v>
      </c>
      <c r="L27" s="33"/>
      <c r="M27" s="31">
        <v>88</v>
      </c>
      <c r="N27" s="32"/>
      <c r="O27" s="32">
        <v>90</v>
      </c>
      <c r="P27" s="32"/>
      <c r="Q27" s="32">
        <v>90</v>
      </c>
      <c r="R27" s="32"/>
      <c r="S27" s="32">
        <v>91</v>
      </c>
      <c r="T27" s="33"/>
      <c r="U27" s="31">
        <v>88</v>
      </c>
      <c r="V27" s="32"/>
      <c r="W27" s="32">
        <v>90</v>
      </c>
      <c r="X27" s="32"/>
      <c r="Y27" s="32">
        <v>92</v>
      </c>
      <c r="Z27" s="32"/>
      <c r="AA27" s="32">
        <v>90</v>
      </c>
      <c r="AB27" s="33"/>
      <c r="AC27" s="11">
        <v>92</v>
      </c>
      <c r="AD27" s="32"/>
      <c r="AE27" s="32">
        <v>90</v>
      </c>
      <c r="AF27" s="32"/>
      <c r="AG27" s="32">
        <v>89</v>
      </c>
      <c r="AH27" s="32"/>
      <c r="AI27" s="32">
        <v>92</v>
      </c>
      <c r="AJ27" s="13"/>
      <c r="AK27" s="61">
        <f t="shared" si="0"/>
        <v>91</v>
      </c>
      <c r="AL27" s="62">
        <f t="shared" si="1"/>
        <v>89.75</v>
      </c>
      <c r="AM27" s="63">
        <f t="shared" si="2"/>
        <v>90</v>
      </c>
      <c r="AN27" s="64">
        <f t="shared" si="3"/>
        <v>90.75</v>
      </c>
      <c r="AO27" s="65">
        <f t="shared" si="4"/>
        <v>90.375</v>
      </c>
      <c r="AP27" s="54"/>
      <c r="AR27" s="71" t="str">
        <f t="shared" si="5"/>
        <v/>
      </c>
      <c r="AS27" s="32"/>
      <c r="AT27" s="73">
        <f t="shared" si="6"/>
        <v>0</v>
      </c>
      <c r="AU27" s="74" t="str">
        <f t="shared" si="7"/>
        <v/>
      </c>
      <c r="AV27" s="71" t="str">
        <f t="shared" si="8"/>
        <v/>
      </c>
      <c r="AW27" s="32"/>
      <c r="AX27" s="73">
        <f t="shared" si="9"/>
        <v>0</v>
      </c>
      <c r="AY27" s="77" t="str">
        <f t="shared" si="10"/>
        <v/>
      </c>
      <c r="AZ27" s="71" t="str">
        <f t="shared" si="11"/>
        <v/>
      </c>
      <c r="BA27" s="33"/>
      <c r="BB27" s="79">
        <f t="shared" si="12"/>
        <v>90.375</v>
      </c>
      <c r="BC27" s="81" t="str">
        <f t="shared" si="13"/>
        <v/>
      </c>
      <c r="BE27" s="317">
        <f t="shared" si="14"/>
        <v>89.25</v>
      </c>
      <c r="BF27" s="317">
        <f t="shared" si="15"/>
        <v>90</v>
      </c>
      <c r="BG27" s="317">
        <f t="shared" si="16"/>
        <v>90.25</v>
      </c>
      <c r="BH27" s="317">
        <f t="shared" si="17"/>
        <v>92</v>
      </c>
      <c r="BI27" s="317">
        <f t="shared" si="18"/>
        <v>90.375</v>
      </c>
    </row>
    <row r="28" spans="1:61" x14ac:dyDescent="0.25">
      <c r="A28" s="45">
        <v>18</v>
      </c>
      <c r="B28" s="141" t="s">
        <v>244</v>
      </c>
      <c r="C28" s="142" t="s">
        <v>179</v>
      </c>
      <c r="D28" s="142" t="s">
        <v>180</v>
      </c>
      <c r="E28" s="31"/>
      <c r="F28" s="32"/>
      <c r="G28" s="32"/>
      <c r="H28" s="32"/>
      <c r="I28" s="32"/>
      <c r="J28" s="32"/>
      <c r="K28" s="32"/>
      <c r="L28" s="33"/>
      <c r="M28" s="31"/>
      <c r="N28" s="32"/>
      <c r="O28" s="32"/>
      <c r="P28" s="32"/>
      <c r="Q28" s="32"/>
      <c r="R28" s="32"/>
      <c r="S28" s="32"/>
      <c r="T28" s="33"/>
      <c r="U28" s="31"/>
      <c r="V28" s="32"/>
      <c r="W28" s="32"/>
      <c r="X28" s="32"/>
      <c r="Y28" s="32"/>
      <c r="Z28" s="32"/>
      <c r="AA28" s="32"/>
      <c r="AB28" s="33"/>
      <c r="AC28" s="11"/>
      <c r="AD28" s="32"/>
      <c r="AE28" s="32"/>
      <c r="AF28" s="32"/>
      <c r="AG28" s="32"/>
      <c r="AH28" s="32"/>
      <c r="AI28" s="32"/>
      <c r="AJ28" s="13"/>
      <c r="AK28" s="61">
        <f t="shared" si="0"/>
        <v>0</v>
      </c>
      <c r="AL28" s="62">
        <f t="shared" si="1"/>
        <v>0</v>
      </c>
      <c r="AM28" s="63">
        <f t="shared" si="2"/>
        <v>0</v>
      </c>
      <c r="AN28" s="64">
        <f t="shared" si="3"/>
        <v>0</v>
      </c>
      <c r="AO28" s="65">
        <f t="shared" si="4"/>
        <v>0</v>
      </c>
      <c r="AP28" s="54"/>
      <c r="AR28" s="71">
        <f t="shared" si="5"/>
        <v>0</v>
      </c>
      <c r="AS28" s="32"/>
      <c r="AT28" s="73">
        <f t="shared" si="6"/>
        <v>0</v>
      </c>
      <c r="AU28" s="74" t="str">
        <f t="shared" si="7"/>
        <v/>
      </c>
      <c r="AV28" s="71" t="str">
        <f t="shared" si="8"/>
        <v/>
      </c>
      <c r="AW28" s="32"/>
      <c r="AX28" s="73">
        <f t="shared" si="9"/>
        <v>0</v>
      </c>
      <c r="AY28" s="77" t="str">
        <f t="shared" si="10"/>
        <v/>
      </c>
      <c r="AZ28" s="71" t="str">
        <f t="shared" si="11"/>
        <v/>
      </c>
      <c r="BA28" s="33"/>
      <c r="BB28" s="79" t="str">
        <f t="shared" si="12"/>
        <v/>
      </c>
      <c r="BC28" s="81">
        <f t="shared" si="13"/>
        <v>0</v>
      </c>
      <c r="BE28" s="317">
        <f t="shared" si="14"/>
        <v>0</v>
      </c>
      <c r="BF28" s="317">
        <f t="shared" si="15"/>
        <v>0</v>
      </c>
      <c r="BG28" s="317">
        <f t="shared" si="16"/>
        <v>0</v>
      </c>
      <c r="BH28" s="317">
        <f t="shared" si="17"/>
        <v>0</v>
      </c>
      <c r="BI28" s="317">
        <f t="shared" si="18"/>
        <v>0</v>
      </c>
    </row>
    <row r="29" spans="1:61" x14ac:dyDescent="0.25">
      <c r="A29" s="45">
        <v>19</v>
      </c>
      <c r="B29" s="141" t="s">
        <v>245</v>
      </c>
      <c r="C29" s="141" t="s">
        <v>181</v>
      </c>
      <c r="D29" s="141" t="s">
        <v>182</v>
      </c>
      <c r="E29" s="31">
        <v>90</v>
      </c>
      <c r="F29" s="32"/>
      <c r="G29" s="32">
        <v>89</v>
      </c>
      <c r="H29" s="32"/>
      <c r="I29" s="32">
        <v>90</v>
      </c>
      <c r="J29" s="32"/>
      <c r="K29" s="32">
        <v>89</v>
      </c>
      <c r="L29" s="33"/>
      <c r="M29" s="31">
        <v>89</v>
      </c>
      <c r="N29" s="32"/>
      <c r="O29" s="32">
        <v>92</v>
      </c>
      <c r="P29" s="32"/>
      <c r="Q29" s="32">
        <v>91</v>
      </c>
      <c r="R29" s="32"/>
      <c r="S29" s="32">
        <v>92</v>
      </c>
      <c r="T29" s="33"/>
      <c r="U29" s="31">
        <v>89</v>
      </c>
      <c r="V29" s="32"/>
      <c r="W29" s="32">
        <v>90</v>
      </c>
      <c r="X29" s="32"/>
      <c r="Y29" s="32">
        <v>90</v>
      </c>
      <c r="Z29" s="32"/>
      <c r="AA29" s="32">
        <v>92</v>
      </c>
      <c r="AB29" s="33"/>
      <c r="AC29" s="11">
        <v>90</v>
      </c>
      <c r="AD29" s="32"/>
      <c r="AE29" s="32">
        <v>89</v>
      </c>
      <c r="AF29" s="32"/>
      <c r="AG29" s="32">
        <v>90</v>
      </c>
      <c r="AH29" s="32"/>
      <c r="AI29" s="32">
        <v>90</v>
      </c>
      <c r="AJ29" s="13"/>
      <c r="AK29" s="61">
        <f t="shared" si="0"/>
        <v>89.5</v>
      </c>
      <c r="AL29" s="62">
        <f t="shared" si="1"/>
        <v>91</v>
      </c>
      <c r="AM29" s="63">
        <f t="shared" si="2"/>
        <v>90.25</v>
      </c>
      <c r="AN29" s="64">
        <f t="shared" si="3"/>
        <v>89.75</v>
      </c>
      <c r="AO29" s="65">
        <f t="shared" si="4"/>
        <v>90.125</v>
      </c>
      <c r="AP29" s="54"/>
      <c r="AR29" s="71" t="str">
        <f t="shared" si="5"/>
        <v/>
      </c>
      <c r="AS29" s="32"/>
      <c r="AT29" s="73">
        <f t="shared" si="6"/>
        <v>0</v>
      </c>
      <c r="AU29" s="74" t="str">
        <f t="shared" si="7"/>
        <v/>
      </c>
      <c r="AV29" s="71" t="str">
        <f t="shared" si="8"/>
        <v/>
      </c>
      <c r="AW29" s="32"/>
      <c r="AX29" s="73">
        <f t="shared" si="9"/>
        <v>0</v>
      </c>
      <c r="AY29" s="77" t="str">
        <f t="shared" si="10"/>
        <v/>
      </c>
      <c r="AZ29" s="71" t="str">
        <f t="shared" si="11"/>
        <v/>
      </c>
      <c r="BA29" s="33"/>
      <c r="BB29" s="79">
        <f t="shared" si="12"/>
        <v>90.125</v>
      </c>
      <c r="BC29" s="81" t="str">
        <f t="shared" si="13"/>
        <v/>
      </c>
      <c r="BE29" s="317">
        <f t="shared" si="14"/>
        <v>89.5</v>
      </c>
      <c r="BF29" s="317">
        <f t="shared" si="15"/>
        <v>90</v>
      </c>
      <c r="BG29" s="317">
        <f t="shared" si="16"/>
        <v>90.25</v>
      </c>
      <c r="BH29" s="317">
        <f t="shared" si="17"/>
        <v>90.75</v>
      </c>
      <c r="BI29" s="317">
        <f t="shared" si="18"/>
        <v>90.125</v>
      </c>
    </row>
    <row r="30" spans="1:61" x14ac:dyDescent="0.25">
      <c r="A30" s="45">
        <v>20</v>
      </c>
      <c r="B30" s="141" t="s">
        <v>246</v>
      </c>
      <c r="C30" s="142" t="s">
        <v>183</v>
      </c>
      <c r="D30" s="142" t="s">
        <v>184</v>
      </c>
      <c r="E30" s="31">
        <v>90</v>
      </c>
      <c r="F30" s="32"/>
      <c r="G30" s="32">
        <v>88</v>
      </c>
      <c r="H30" s="32"/>
      <c r="I30" s="32">
        <v>90</v>
      </c>
      <c r="J30" s="32"/>
      <c r="K30" s="32">
        <v>95</v>
      </c>
      <c r="L30" s="33"/>
      <c r="M30" s="31">
        <v>90</v>
      </c>
      <c r="N30" s="32"/>
      <c r="O30" s="32">
        <v>87</v>
      </c>
      <c r="P30" s="32"/>
      <c r="Q30" s="32">
        <v>89</v>
      </c>
      <c r="R30" s="32"/>
      <c r="S30" s="32">
        <v>90</v>
      </c>
      <c r="T30" s="33"/>
      <c r="U30" s="31">
        <v>90</v>
      </c>
      <c r="V30" s="32"/>
      <c r="W30" s="32">
        <v>88</v>
      </c>
      <c r="X30" s="32"/>
      <c r="Y30" s="32">
        <v>85</v>
      </c>
      <c r="Z30" s="32"/>
      <c r="AA30" s="32">
        <v>87</v>
      </c>
      <c r="AB30" s="33"/>
      <c r="AC30" s="11">
        <v>85</v>
      </c>
      <c r="AD30" s="32"/>
      <c r="AE30" s="32">
        <v>90</v>
      </c>
      <c r="AF30" s="32"/>
      <c r="AG30" s="32">
        <v>87</v>
      </c>
      <c r="AH30" s="32"/>
      <c r="AI30" s="32">
        <v>85</v>
      </c>
      <c r="AJ30" s="13"/>
      <c r="AK30" s="61">
        <f t="shared" si="0"/>
        <v>90.75</v>
      </c>
      <c r="AL30" s="62">
        <f t="shared" si="1"/>
        <v>89</v>
      </c>
      <c r="AM30" s="63">
        <f t="shared" si="2"/>
        <v>87.5</v>
      </c>
      <c r="AN30" s="64">
        <f t="shared" si="3"/>
        <v>86.75</v>
      </c>
      <c r="AO30" s="65">
        <f t="shared" si="4"/>
        <v>88.5</v>
      </c>
      <c r="AP30" s="54"/>
      <c r="AR30" s="71" t="str">
        <f t="shared" si="5"/>
        <v/>
      </c>
      <c r="AS30" s="32"/>
      <c r="AT30" s="73">
        <f t="shared" si="6"/>
        <v>0</v>
      </c>
      <c r="AU30" s="74" t="str">
        <f t="shared" si="7"/>
        <v/>
      </c>
      <c r="AV30" s="71" t="str">
        <f t="shared" si="8"/>
        <v/>
      </c>
      <c r="AW30" s="32"/>
      <c r="AX30" s="73">
        <f t="shared" si="9"/>
        <v>0</v>
      </c>
      <c r="AY30" s="77" t="str">
        <f t="shared" si="10"/>
        <v/>
      </c>
      <c r="AZ30" s="71" t="str">
        <f t="shared" si="11"/>
        <v/>
      </c>
      <c r="BA30" s="33"/>
      <c r="BB30" s="79">
        <f t="shared" si="12"/>
        <v>88.5</v>
      </c>
      <c r="BC30" s="81" t="str">
        <f t="shared" si="13"/>
        <v/>
      </c>
      <c r="BE30" s="317">
        <f t="shared" si="14"/>
        <v>88.75</v>
      </c>
      <c r="BF30" s="317">
        <f t="shared" si="15"/>
        <v>88.25</v>
      </c>
      <c r="BG30" s="317">
        <f t="shared" si="16"/>
        <v>87.75</v>
      </c>
      <c r="BH30" s="317">
        <f t="shared" si="17"/>
        <v>89.25</v>
      </c>
      <c r="BI30" s="317">
        <f t="shared" si="18"/>
        <v>88.5</v>
      </c>
    </row>
    <row r="31" spans="1:61" x14ac:dyDescent="0.25">
      <c r="A31" s="45">
        <v>21</v>
      </c>
      <c r="B31" s="141" t="s">
        <v>247</v>
      </c>
      <c r="C31" s="141" t="s">
        <v>185</v>
      </c>
      <c r="D31" s="141" t="s">
        <v>186</v>
      </c>
      <c r="E31" s="31"/>
      <c r="F31" s="32"/>
      <c r="G31" s="32"/>
      <c r="H31" s="32"/>
      <c r="I31" s="32"/>
      <c r="J31" s="32"/>
      <c r="K31" s="32"/>
      <c r="L31" s="33"/>
      <c r="M31" s="31"/>
      <c r="N31" s="32"/>
      <c r="O31" s="32"/>
      <c r="P31" s="32"/>
      <c r="Q31" s="32"/>
      <c r="R31" s="32"/>
      <c r="S31" s="32"/>
      <c r="T31" s="33"/>
      <c r="U31" s="31"/>
      <c r="V31" s="32"/>
      <c r="W31" s="32"/>
      <c r="X31" s="32"/>
      <c r="Y31" s="32"/>
      <c r="Z31" s="32"/>
      <c r="AA31" s="32"/>
      <c r="AB31" s="33"/>
      <c r="AC31" s="11"/>
      <c r="AD31" s="32"/>
      <c r="AE31" s="32"/>
      <c r="AF31" s="32"/>
      <c r="AG31" s="32"/>
      <c r="AH31" s="32"/>
      <c r="AI31" s="32"/>
      <c r="AJ31" s="13"/>
      <c r="AK31" s="61">
        <f t="shared" si="0"/>
        <v>0</v>
      </c>
      <c r="AL31" s="62">
        <f t="shared" si="1"/>
        <v>0</v>
      </c>
      <c r="AM31" s="63">
        <f t="shared" si="2"/>
        <v>0</v>
      </c>
      <c r="AN31" s="64">
        <f t="shared" si="3"/>
        <v>0</v>
      </c>
      <c r="AO31" s="65">
        <f t="shared" si="4"/>
        <v>0</v>
      </c>
      <c r="AP31" s="54"/>
      <c r="AR31" s="71">
        <f t="shared" si="5"/>
        <v>0</v>
      </c>
      <c r="AS31" s="32"/>
      <c r="AT31" s="73">
        <f t="shared" si="6"/>
        <v>0</v>
      </c>
      <c r="AU31" s="74" t="str">
        <f t="shared" si="7"/>
        <v/>
      </c>
      <c r="AV31" s="71" t="str">
        <f t="shared" si="8"/>
        <v/>
      </c>
      <c r="AW31" s="32"/>
      <c r="AX31" s="73">
        <f t="shared" si="9"/>
        <v>0</v>
      </c>
      <c r="AY31" s="77" t="str">
        <f t="shared" si="10"/>
        <v/>
      </c>
      <c r="AZ31" s="71" t="str">
        <f t="shared" si="11"/>
        <v/>
      </c>
      <c r="BA31" s="33"/>
      <c r="BB31" s="79" t="str">
        <f t="shared" si="12"/>
        <v/>
      </c>
      <c r="BC31" s="81">
        <f t="shared" si="13"/>
        <v>0</v>
      </c>
      <c r="BE31" s="317">
        <f t="shared" si="14"/>
        <v>0</v>
      </c>
      <c r="BF31" s="317">
        <f t="shared" si="15"/>
        <v>0</v>
      </c>
      <c r="BG31" s="317">
        <f t="shared" si="16"/>
        <v>0</v>
      </c>
      <c r="BH31" s="317">
        <f t="shared" si="17"/>
        <v>0</v>
      </c>
      <c r="BI31" s="317">
        <f t="shared" si="18"/>
        <v>0</v>
      </c>
    </row>
    <row r="32" spans="1:61" x14ac:dyDescent="0.25">
      <c r="A32" s="45">
        <v>22</v>
      </c>
      <c r="B32" s="141" t="s">
        <v>248</v>
      </c>
      <c r="C32" s="142" t="s">
        <v>187</v>
      </c>
      <c r="D32" s="142" t="s">
        <v>188</v>
      </c>
      <c r="E32" s="31">
        <v>85</v>
      </c>
      <c r="F32" s="32"/>
      <c r="G32" s="32">
        <v>87</v>
      </c>
      <c r="H32" s="32"/>
      <c r="I32" s="32">
        <v>89</v>
      </c>
      <c r="J32" s="32"/>
      <c r="K32" s="32">
        <v>88</v>
      </c>
      <c r="L32" s="33"/>
      <c r="M32" s="31">
        <v>88</v>
      </c>
      <c r="N32" s="32"/>
      <c r="O32" s="32">
        <v>86</v>
      </c>
      <c r="P32" s="32"/>
      <c r="Q32" s="32">
        <v>87</v>
      </c>
      <c r="R32" s="32"/>
      <c r="S32" s="32">
        <v>87</v>
      </c>
      <c r="T32" s="33"/>
      <c r="U32" s="31">
        <v>87</v>
      </c>
      <c r="V32" s="32"/>
      <c r="W32" s="32">
        <v>86</v>
      </c>
      <c r="X32" s="32"/>
      <c r="Y32" s="32">
        <v>85</v>
      </c>
      <c r="Z32" s="32"/>
      <c r="AA32" s="32">
        <v>87</v>
      </c>
      <c r="AB32" s="33"/>
      <c r="AC32" s="11">
        <v>85</v>
      </c>
      <c r="AD32" s="32"/>
      <c r="AE32" s="32">
        <v>85</v>
      </c>
      <c r="AF32" s="32"/>
      <c r="AG32" s="32">
        <v>87</v>
      </c>
      <c r="AH32" s="32"/>
      <c r="AI32" s="32">
        <v>85</v>
      </c>
      <c r="AJ32" s="13"/>
      <c r="AK32" s="61">
        <f t="shared" si="0"/>
        <v>87.25</v>
      </c>
      <c r="AL32" s="62">
        <f t="shared" si="1"/>
        <v>87</v>
      </c>
      <c r="AM32" s="63">
        <f t="shared" si="2"/>
        <v>86.25</v>
      </c>
      <c r="AN32" s="64">
        <f t="shared" si="3"/>
        <v>85.5</v>
      </c>
      <c r="AO32" s="65">
        <f t="shared" si="4"/>
        <v>86.5</v>
      </c>
      <c r="AP32" s="54"/>
      <c r="AR32" s="71" t="str">
        <f t="shared" si="5"/>
        <v/>
      </c>
      <c r="AS32" s="32"/>
      <c r="AT32" s="73">
        <f t="shared" si="6"/>
        <v>0</v>
      </c>
      <c r="AU32" s="74" t="str">
        <f t="shared" si="7"/>
        <v/>
      </c>
      <c r="AV32" s="71" t="str">
        <f t="shared" si="8"/>
        <v/>
      </c>
      <c r="AW32" s="32"/>
      <c r="AX32" s="73">
        <f t="shared" si="9"/>
        <v>0</v>
      </c>
      <c r="AY32" s="77" t="str">
        <f t="shared" si="10"/>
        <v/>
      </c>
      <c r="AZ32" s="71" t="str">
        <f t="shared" si="11"/>
        <v/>
      </c>
      <c r="BA32" s="33"/>
      <c r="BB32" s="79">
        <f t="shared" si="12"/>
        <v>86.5</v>
      </c>
      <c r="BC32" s="81" t="str">
        <f t="shared" si="13"/>
        <v/>
      </c>
      <c r="BE32" s="317">
        <f t="shared" si="14"/>
        <v>86.25</v>
      </c>
      <c r="BF32" s="317">
        <f t="shared" si="15"/>
        <v>86</v>
      </c>
      <c r="BG32" s="317">
        <f t="shared" si="16"/>
        <v>87</v>
      </c>
      <c r="BH32" s="317">
        <f t="shared" si="17"/>
        <v>86.75</v>
      </c>
      <c r="BI32" s="317">
        <f t="shared" si="18"/>
        <v>86.5</v>
      </c>
    </row>
    <row r="33" spans="1:61" x14ac:dyDescent="0.25">
      <c r="A33" s="45">
        <v>23</v>
      </c>
      <c r="B33" s="141" t="s">
        <v>249</v>
      </c>
      <c r="C33" s="141" t="s">
        <v>189</v>
      </c>
      <c r="D33" s="141" t="s">
        <v>190</v>
      </c>
      <c r="E33" s="31">
        <v>70</v>
      </c>
      <c r="F33" s="32"/>
      <c r="G33" s="32">
        <v>75</v>
      </c>
      <c r="H33" s="32"/>
      <c r="I33" s="32">
        <v>78</v>
      </c>
      <c r="J33" s="32"/>
      <c r="K33" s="32">
        <v>79</v>
      </c>
      <c r="L33" s="33"/>
      <c r="M33" s="31"/>
      <c r="N33" s="32"/>
      <c r="O33" s="32"/>
      <c r="P33" s="32"/>
      <c r="Q33" s="32"/>
      <c r="R33" s="32"/>
      <c r="S33" s="32"/>
      <c r="T33" s="33"/>
      <c r="U33" s="31"/>
      <c r="V33" s="32"/>
      <c r="W33" s="32"/>
      <c r="X33" s="32"/>
      <c r="Y33" s="32"/>
      <c r="Z33" s="32"/>
      <c r="AA33" s="32"/>
      <c r="AB33" s="33"/>
      <c r="AC33" s="11"/>
      <c r="AD33" s="32"/>
      <c r="AE33" s="32"/>
      <c r="AF33" s="32"/>
      <c r="AG33" s="32"/>
      <c r="AH33" s="32"/>
      <c r="AI33" s="32"/>
      <c r="AJ33" s="13"/>
      <c r="AK33" s="61">
        <f t="shared" si="0"/>
        <v>75.5</v>
      </c>
      <c r="AL33" s="62">
        <f t="shared" si="1"/>
        <v>0</v>
      </c>
      <c r="AM33" s="63">
        <f t="shared" si="2"/>
        <v>0</v>
      </c>
      <c r="AN33" s="64">
        <f t="shared" si="3"/>
        <v>0</v>
      </c>
      <c r="AO33" s="65">
        <f t="shared" si="4"/>
        <v>18.875</v>
      </c>
      <c r="AP33" s="54"/>
      <c r="AR33" s="71">
        <f t="shared" si="5"/>
        <v>9.4375</v>
      </c>
      <c r="AS33" s="32"/>
      <c r="AT33" s="73">
        <f t="shared" si="6"/>
        <v>0</v>
      </c>
      <c r="AU33" s="74" t="str">
        <f t="shared" si="7"/>
        <v/>
      </c>
      <c r="AV33" s="71" t="str">
        <f t="shared" si="8"/>
        <v/>
      </c>
      <c r="AW33" s="32"/>
      <c r="AX33" s="73">
        <f t="shared" si="9"/>
        <v>0</v>
      </c>
      <c r="AY33" s="77" t="str">
        <f t="shared" si="10"/>
        <v/>
      </c>
      <c r="AZ33" s="71" t="str">
        <f t="shared" si="11"/>
        <v/>
      </c>
      <c r="BA33" s="33"/>
      <c r="BB33" s="79" t="str">
        <f t="shared" si="12"/>
        <v/>
      </c>
      <c r="BC33" s="81">
        <f t="shared" si="13"/>
        <v>18.875</v>
      </c>
      <c r="BE33" s="317">
        <f t="shared" si="14"/>
        <v>17.5</v>
      </c>
      <c r="BF33" s="317">
        <f t="shared" si="15"/>
        <v>18.75</v>
      </c>
      <c r="BG33" s="317">
        <f t="shared" si="16"/>
        <v>19.5</v>
      </c>
      <c r="BH33" s="317">
        <f t="shared" si="17"/>
        <v>19.75</v>
      </c>
      <c r="BI33" s="317">
        <f t="shared" si="18"/>
        <v>18.875</v>
      </c>
    </row>
    <row r="34" spans="1:61" x14ac:dyDescent="0.25">
      <c r="A34" s="45">
        <v>24</v>
      </c>
      <c r="B34" s="141" t="s">
        <v>250</v>
      </c>
      <c r="C34" s="142" t="s">
        <v>191</v>
      </c>
      <c r="D34" s="142" t="s">
        <v>192</v>
      </c>
      <c r="E34" s="31">
        <v>70</v>
      </c>
      <c r="F34" s="32"/>
      <c r="G34" s="32">
        <v>75</v>
      </c>
      <c r="H34" s="32"/>
      <c r="I34" s="32">
        <v>78</v>
      </c>
      <c r="J34" s="32"/>
      <c r="K34" s="32">
        <v>79</v>
      </c>
      <c r="L34" s="33"/>
      <c r="M34" s="31">
        <v>75</v>
      </c>
      <c r="N34" s="32"/>
      <c r="O34" s="32">
        <v>76</v>
      </c>
      <c r="P34" s="32"/>
      <c r="Q34" s="32">
        <v>78</v>
      </c>
      <c r="R34" s="32"/>
      <c r="S34" s="32">
        <v>79</v>
      </c>
      <c r="T34" s="33"/>
      <c r="U34" s="31">
        <v>79</v>
      </c>
      <c r="V34" s="32"/>
      <c r="W34" s="32">
        <v>80</v>
      </c>
      <c r="X34" s="32"/>
      <c r="Y34" s="32">
        <v>82</v>
      </c>
      <c r="Z34" s="32"/>
      <c r="AA34" s="32">
        <v>79</v>
      </c>
      <c r="AB34" s="33"/>
      <c r="AC34" s="11">
        <v>78</v>
      </c>
      <c r="AD34" s="32"/>
      <c r="AE34" s="32">
        <v>79</v>
      </c>
      <c r="AF34" s="32"/>
      <c r="AG34" s="32">
        <v>79</v>
      </c>
      <c r="AH34" s="32"/>
      <c r="AI34" s="32">
        <v>82</v>
      </c>
      <c r="AJ34" s="13"/>
      <c r="AK34" s="61">
        <f t="shared" si="0"/>
        <v>75.5</v>
      </c>
      <c r="AL34" s="62">
        <f t="shared" si="1"/>
        <v>77</v>
      </c>
      <c r="AM34" s="63">
        <f t="shared" si="2"/>
        <v>80</v>
      </c>
      <c r="AN34" s="64">
        <f t="shared" si="3"/>
        <v>79.5</v>
      </c>
      <c r="AO34" s="65">
        <f t="shared" si="4"/>
        <v>78</v>
      </c>
      <c r="AP34" s="54"/>
      <c r="AR34" s="71" t="str">
        <f t="shared" si="5"/>
        <v/>
      </c>
      <c r="AS34" s="32"/>
      <c r="AT34" s="73">
        <f t="shared" si="6"/>
        <v>0</v>
      </c>
      <c r="AU34" s="74" t="str">
        <f t="shared" si="7"/>
        <v/>
      </c>
      <c r="AV34" s="71" t="str">
        <f t="shared" si="8"/>
        <v/>
      </c>
      <c r="AW34" s="32"/>
      <c r="AX34" s="73">
        <f t="shared" si="9"/>
        <v>0</v>
      </c>
      <c r="AY34" s="77" t="str">
        <f t="shared" si="10"/>
        <v/>
      </c>
      <c r="AZ34" s="71" t="str">
        <f t="shared" si="11"/>
        <v/>
      </c>
      <c r="BA34" s="33"/>
      <c r="BB34" s="79">
        <f t="shared" si="12"/>
        <v>78</v>
      </c>
      <c r="BC34" s="81" t="str">
        <f t="shared" si="13"/>
        <v/>
      </c>
      <c r="BE34" s="317">
        <f t="shared" si="14"/>
        <v>75.5</v>
      </c>
      <c r="BF34" s="317">
        <f t="shared" si="15"/>
        <v>77.5</v>
      </c>
      <c r="BG34" s="317">
        <f t="shared" si="16"/>
        <v>79.25</v>
      </c>
      <c r="BH34" s="317">
        <f t="shared" si="17"/>
        <v>79.75</v>
      </c>
      <c r="BI34" s="317">
        <f t="shared" si="18"/>
        <v>78</v>
      </c>
    </row>
    <row r="35" spans="1:61" x14ac:dyDescent="0.25">
      <c r="A35" s="45">
        <v>25</v>
      </c>
      <c r="B35" s="141" t="s">
        <v>251</v>
      </c>
      <c r="C35" s="141" t="s">
        <v>193</v>
      </c>
      <c r="D35" s="141" t="s">
        <v>194</v>
      </c>
      <c r="E35" s="31">
        <v>88</v>
      </c>
      <c r="F35" s="32"/>
      <c r="G35" s="32">
        <v>86</v>
      </c>
      <c r="H35" s="32"/>
      <c r="I35" s="32">
        <v>87</v>
      </c>
      <c r="J35" s="32"/>
      <c r="K35" s="32">
        <v>80</v>
      </c>
      <c r="L35" s="33"/>
      <c r="M35" s="31">
        <v>85</v>
      </c>
      <c r="N35" s="32"/>
      <c r="O35" s="32">
        <v>87</v>
      </c>
      <c r="P35" s="32"/>
      <c r="Q35" s="32">
        <v>84</v>
      </c>
      <c r="R35" s="32"/>
      <c r="S35" s="32">
        <v>85</v>
      </c>
      <c r="T35" s="33"/>
      <c r="U35" s="31">
        <v>80</v>
      </c>
      <c r="V35" s="32"/>
      <c r="W35" s="32">
        <v>86</v>
      </c>
      <c r="X35" s="32"/>
      <c r="Y35" s="32">
        <v>87</v>
      </c>
      <c r="Z35" s="32"/>
      <c r="AA35" s="32">
        <v>86</v>
      </c>
      <c r="AB35" s="33"/>
      <c r="AC35" s="11">
        <v>85</v>
      </c>
      <c r="AD35" s="32"/>
      <c r="AE35" s="32">
        <v>87</v>
      </c>
      <c r="AF35" s="32"/>
      <c r="AG35" s="32">
        <v>86</v>
      </c>
      <c r="AH35" s="32"/>
      <c r="AI35" s="32">
        <v>87</v>
      </c>
      <c r="AJ35" s="13"/>
      <c r="AK35" s="61">
        <f t="shared" si="0"/>
        <v>85.25</v>
      </c>
      <c r="AL35" s="62">
        <f t="shared" si="1"/>
        <v>85.25</v>
      </c>
      <c r="AM35" s="63">
        <f t="shared" si="2"/>
        <v>84.75</v>
      </c>
      <c r="AN35" s="64">
        <f t="shared" si="3"/>
        <v>86.25</v>
      </c>
      <c r="AO35" s="65">
        <f t="shared" si="4"/>
        <v>85.375</v>
      </c>
      <c r="AP35" s="54"/>
      <c r="AR35" s="71" t="str">
        <f t="shared" si="5"/>
        <v/>
      </c>
      <c r="AS35" s="32"/>
      <c r="AT35" s="73">
        <f t="shared" si="6"/>
        <v>0</v>
      </c>
      <c r="AU35" s="74" t="str">
        <f t="shared" si="7"/>
        <v/>
      </c>
      <c r="AV35" s="71" t="str">
        <f t="shared" si="8"/>
        <v/>
      </c>
      <c r="AW35" s="32"/>
      <c r="AX35" s="73">
        <f t="shared" si="9"/>
        <v>0</v>
      </c>
      <c r="AY35" s="77" t="str">
        <f t="shared" si="10"/>
        <v/>
      </c>
      <c r="AZ35" s="71" t="str">
        <f t="shared" si="11"/>
        <v/>
      </c>
      <c r="BA35" s="33"/>
      <c r="BB35" s="79">
        <f t="shared" si="12"/>
        <v>85.375</v>
      </c>
      <c r="BC35" s="81" t="str">
        <f t="shared" si="13"/>
        <v/>
      </c>
      <c r="BE35" s="317">
        <f t="shared" si="14"/>
        <v>84.5</v>
      </c>
      <c r="BF35" s="317">
        <f t="shared" si="15"/>
        <v>86.5</v>
      </c>
      <c r="BG35" s="317">
        <f t="shared" si="16"/>
        <v>86</v>
      </c>
      <c r="BH35" s="317">
        <f t="shared" si="17"/>
        <v>84.5</v>
      </c>
      <c r="BI35" s="317">
        <f t="shared" si="18"/>
        <v>85.375</v>
      </c>
    </row>
    <row r="36" spans="1:61" x14ac:dyDescent="0.25">
      <c r="A36" s="45">
        <v>26</v>
      </c>
      <c r="B36" s="141" t="s">
        <v>252</v>
      </c>
      <c r="C36" s="142" t="s">
        <v>195</v>
      </c>
      <c r="D36" s="142" t="s">
        <v>196</v>
      </c>
      <c r="E36" s="31">
        <v>88</v>
      </c>
      <c r="F36" s="32"/>
      <c r="G36" s="32">
        <v>90</v>
      </c>
      <c r="H36" s="32"/>
      <c r="I36" s="32">
        <v>90</v>
      </c>
      <c r="J36" s="32"/>
      <c r="K36" s="32">
        <v>95</v>
      </c>
      <c r="L36" s="33"/>
      <c r="M36" s="31">
        <v>88</v>
      </c>
      <c r="N36" s="32"/>
      <c r="O36" s="32">
        <v>90</v>
      </c>
      <c r="P36" s="32"/>
      <c r="Q36" s="32">
        <v>89</v>
      </c>
      <c r="R36" s="32"/>
      <c r="S36" s="32">
        <v>88</v>
      </c>
      <c r="T36" s="33"/>
      <c r="U36" s="31">
        <v>90</v>
      </c>
      <c r="V36" s="32"/>
      <c r="W36" s="32">
        <v>87</v>
      </c>
      <c r="X36" s="32"/>
      <c r="Y36" s="32">
        <v>91</v>
      </c>
      <c r="Z36" s="32"/>
      <c r="AA36" s="32">
        <v>90</v>
      </c>
      <c r="AB36" s="33"/>
      <c r="AC36" s="11">
        <v>90</v>
      </c>
      <c r="AD36" s="32"/>
      <c r="AE36" s="32">
        <v>92</v>
      </c>
      <c r="AF36" s="32"/>
      <c r="AG36" s="32">
        <v>90</v>
      </c>
      <c r="AH36" s="32"/>
      <c r="AI36" s="32">
        <v>91</v>
      </c>
      <c r="AJ36" s="13"/>
      <c r="AK36" s="61">
        <f t="shared" si="0"/>
        <v>90.75</v>
      </c>
      <c r="AL36" s="62">
        <f t="shared" si="1"/>
        <v>88.75</v>
      </c>
      <c r="AM36" s="63">
        <f t="shared" si="2"/>
        <v>89.5</v>
      </c>
      <c r="AN36" s="64">
        <f t="shared" si="3"/>
        <v>90.75</v>
      </c>
      <c r="AO36" s="65">
        <f t="shared" si="4"/>
        <v>89.9375</v>
      </c>
      <c r="AP36" s="54"/>
      <c r="AR36" s="71" t="str">
        <f t="shared" si="5"/>
        <v/>
      </c>
      <c r="AS36" s="32"/>
      <c r="AT36" s="73">
        <f t="shared" si="6"/>
        <v>0</v>
      </c>
      <c r="AU36" s="74" t="str">
        <f t="shared" si="7"/>
        <v/>
      </c>
      <c r="AV36" s="71" t="str">
        <f t="shared" si="8"/>
        <v/>
      </c>
      <c r="AW36" s="32"/>
      <c r="AX36" s="73">
        <f t="shared" si="9"/>
        <v>0</v>
      </c>
      <c r="AY36" s="77" t="str">
        <f t="shared" si="10"/>
        <v/>
      </c>
      <c r="AZ36" s="71" t="str">
        <f t="shared" si="11"/>
        <v/>
      </c>
      <c r="BA36" s="33"/>
      <c r="BB36" s="79">
        <f t="shared" si="12"/>
        <v>89.9375</v>
      </c>
      <c r="BC36" s="81" t="str">
        <f t="shared" si="13"/>
        <v/>
      </c>
      <c r="BE36" s="317">
        <f t="shared" si="14"/>
        <v>89</v>
      </c>
      <c r="BF36" s="317">
        <f t="shared" si="15"/>
        <v>89.75</v>
      </c>
      <c r="BG36" s="317">
        <f t="shared" si="16"/>
        <v>90</v>
      </c>
      <c r="BH36" s="317">
        <f t="shared" si="17"/>
        <v>91</v>
      </c>
      <c r="BI36" s="317">
        <f t="shared" si="18"/>
        <v>89.9375</v>
      </c>
    </row>
    <row r="37" spans="1:61" x14ac:dyDescent="0.25">
      <c r="A37" s="45">
        <v>27</v>
      </c>
      <c r="B37" s="141" t="s">
        <v>253</v>
      </c>
      <c r="C37" s="141" t="s">
        <v>197</v>
      </c>
      <c r="D37" s="141" t="s">
        <v>198</v>
      </c>
      <c r="E37" s="31">
        <v>90</v>
      </c>
      <c r="F37" s="32"/>
      <c r="G37" s="32">
        <v>89</v>
      </c>
      <c r="H37" s="32"/>
      <c r="I37" s="32">
        <v>90</v>
      </c>
      <c r="J37" s="32"/>
      <c r="K37" s="32">
        <v>90</v>
      </c>
      <c r="L37" s="33"/>
      <c r="M37" s="31">
        <v>90</v>
      </c>
      <c r="N37" s="32"/>
      <c r="O37" s="32">
        <v>89</v>
      </c>
      <c r="P37" s="32"/>
      <c r="Q37" s="32">
        <v>90</v>
      </c>
      <c r="R37" s="32"/>
      <c r="S37" s="32">
        <v>92</v>
      </c>
      <c r="T37" s="33"/>
      <c r="U37" s="31">
        <v>90</v>
      </c>
      <c r="V37" s="32"/>
      <c r="W37" s="32">
        <v>88</v>
      </c>
      <c r="X37" s="32"/>
      <c r="Y37" s="32">
        <v>90</v>
      </c>
      <c r="Z37" s="32"/>
      <c r="AA37" s="32">
        <v>90</v>
      </c>
      <c r="AB37" s="33"/>
      <c r="AC37" s="11">
        <v>90</v>
      </c>
      <c r="AD37" s="32"/>
      <c r="AE37" s="32">
        <v>91</v>
      </c>
      <c r="AF37" s="32"/>
      <c r="AG37" s="32">
        <v>90</v>
      </c>
      <c r="AH37" s="32"/>
      <c r="AI37" s="32">
        <v>90</v>
      </c>
      <c r="AJ37" s="13"/>
      <c r="AK37" s="61">
        <f t="shared" si="0"/>
        <v>89.75</v>
      </c>
      <c r="AL37" s="62">
        <f t="shared" si="1"/>
        <v>90.25</v>
      </c>
      <c r="AM37" s="63">
        <f t="shared" si="2"/>
        <v>89.5</v>
      </c>
      <c r="AN37" s="64">
        <f t="shared" si="3"/>
        <v>90.25</v>
      </c>
      <c r="AO37" s="65">
        <f t="shared" si="4"/>
        <v>89.9375</v>
      </c>
      <c r="AP37" s="54"/>
      <c r="AR37" s="71" t="str">
        <f t="shared" si="5"/>
        <v/>
      </c>
      <c r="AS37" s="32"/>
      <c r="AT37" s="73">
        <f t="shared" si="6"/>
        <v>0</v>
      </c>
      <c r="AU37" s="74" t="str">
        <f t="shared" si="7"/>
        <v/>
      </c>
      <c r="AV37" s="71" t="str">
        <f t="shared" si="8"/>
        <v/>
      </c>
      <c r="AW37" s="32"/>
      <c r="AX37" s="73">
        <f t="shared" si="9"/>
        <v>0</v>
      </c>
      <c r="AY37" s="77" t="str">
        <f t="shared" si="10"/>
        <v/>
      </c>
      <c r="AZ37" s="71" t="str">
        <f t="shared" si="11"/>
        <v/>
      </c>
      <c r="BA37" s="33"/>
      <c r="BB37" s="79">
        <f t="shared" si="12"/>
        <v>89.9375</v>
      </c>
      <c r="BC37" s="81" t="str">
        <f t="shared" si="13"/>
        <v/>
      </c>
      <c r="BE37" s="317">
        <f t="shared" si="14"/>
        <v>90</v>
      </c>
      <c r="BF37" s="317">
        <f t="shared" si="15"/>
        <v>89.25</v>
      </c>
      <c r="BG37" s="317">
        <f t="shared" si="16"/>
        <v>90</v>
      </c>
      <c r="BH37" s="317">
        <f t="shared" si="17"/>
        <v>90.5</v>
      </c>
      <c r="BI37" s="317">
        <f t="shared" si="18"/>
        <v>89.9375</v>
      </c>
    </row>
    <row r="38" spans="1:61" x14ac:dyDescent="0.25">
      <c r="A38" s="45">
        <v>28</v>
      </c>
      <c r="B38" s="141" t="s">
        <v>254</v>
      </c>
      <c r="C38" s="142" t="s">
        <v>199</v>
      </c>
      <c r="D38" s="142" t="s">
        <v>200</v>
      </c>
      <c r="E38" s="31">
        <v>89</v>
      </c>
      <c r="F38" s="32"/>
      <c r="G38" s="32">
        <v>90</v>
      </c>
      <c r="H38" s="32"/>
      <c r="I38" s="32">
        <v>91</v>
      </c>
      <c r="J38" s="32"/>
      <c r="K38" s="32">
        <v>90</v>
      </c>
      <c r="L38" s="33"/>
      <c r="M38" s="31">
        <v>90</v>
      </c>
      <c r="N38" s="32"/>
      <c r="O38" s="32">
        <v>90</v>
      </c>
      <c r="P38" s="32"/>
      <c r="Q38" s="32">
        <v>89</v>
      </c>
      <c r="R38" s="32"/>
      <c r="S38" s="32">
        <v>88</v>
      </c>
      <c r="T38" s="33"/>
      <c r="U38" s="31">
        <v>90</v>
      </c>
      <c r="V38" s="32"/>
      <c r="W38" s="32">
        <v>90</v>
      </c>
      <c r="X38" s="32"/>
      <c r="Y38" s="32">
        <v>90</v>
      </c>
      <c r="Z38" s="32"/>
      <c r="AA38" s="32">
        <v>90</v>
      </c>
      <c r="AB38" s="33"/>
      <c r="AC38" s="11">
        <v>90</v>
      </c>
      <c r="AD38" s="32"/>
      <c r="AE38" s="32">
        <v>91</v>
      </c>
      <c r="AF38" s="32"/>
      <c r="AG38" s="32">
        <v>90</v>
      </c>
      <c r="AH38" s="32"/>
      <c r="AI38" s="32">
        <v>90</v>
      </c>
      <c r="AJ38" s="13"/>
      <c r="AK38" s="61">
        <f t="shared" si="0"/>
        <v>90</v>
      </c>
      <c r="AL38" s="62">
        <f t="shared" si="1"/>
        <v>89.25</v>
      </c>
      <c r="AM38" s="63">
        <f t="shared" si="2"/>
        <v>90</v>
      </c>
      <c r="AN38" s="64">
        <f t="shared" si="3"/>
        <v>90.25</v>
      </c>
      <c r="AO38" s="65">
        <f t="shared" si="4"/>
        <v>89.875</v>
      </c>
      <c r="AP38" s="54"/>
      <c r="AR38" s="71" t="str">
        <f t="shared" si="5"/>
        <v/>
      </c>
      <c r="AS38" s="32"/>
      <c r="AT38" s="73">
        <f t="shared" si="6"/>
        <v>0</v>
      </c>
      <c r="AU38" s="74" t="str">
        <f t="shared" si="7"/>
        <v/>
      </c>
      <c r="AV38" s="71" t="str">
        <f t="shared" si="8"/>
        <v/>
      </c>
      <c r="AW38" s="32"/>
      <c r="AX38" s="73">
        <f t="shared" si="9"/>
        <v>0</v>
      </c>
      <c r="AY38" s="77" t="str">
        <f t="shared" si="10"/>
        <v/>
      </c>
      <c r="AZ38" s="71" t="str">
        <f t="shared" si="11"/>
        <v/>
      </c>
      <c r="BA38" s="33"/>
      <c r="BB38" s="79">
        <f t="shared" si="12"/>
        <v>89.875</v>
      </c>
      <c r="BC38" s="81" t="str">
        <f t="shared" si="13"/>
        <v/>
      </c>
      <c r="BE38" s="317">
        <f t="shared" si="14"/>
        <v>89.75</v>
      </c>
      <c r="BF38" s="317">
        <f t="shared" si="15"/>
        <v>90.25</v>
      </c>
      <c r="BG38" s="317">
        <f t="shared" si="16"/>
        <v>90</v>
      </c>
      <c r="BH38" s="317">
        <f t="shared" si="17"/>
        <v>89.5</v>
      </c>
      <c r="BI38" s="317">
        <f t="shared" si="18"/>
        <v>89.875</v>
      </c>
    </row>
    <row r="39" spans="1:61" x14ac:dyDescent="0.25">
      <c r="A39" s="45">
        <v>29</v>
      </c>
      <c r="B39" s="141" t="s">
        <v>255</v>
      </c>
      <c r="C39" s="141" t="s">
        <v>201</v>
      </c>
      <c r="D39" s="141" t="s">
        <v>202</v>
      </c>
      <c r="E39" s="31"/>
      <c r="F39" s="32"/>
      <c r="G39" s="32"/>
      <c r="H39" s="32"/>
      <c r="I39" s="32"/>
      <c r="J39" s="32"/>
      <c r="K39" s="32"/>
      <c r="L39" s="33"/>
      <c r="M39" s="31"/>
      <c r="N39" s="32"/>
      <c r="O39" s="32"/>
      <c r="P39" s="32"/>
      <c r="Q39" s="32"/>
      <c r="R39" s="32"/>
      <c r="S39" s="32"/>
      <c r="T39" s="33"/>
      <c r="U39" s="31"/>
      <c r="V39" s="32"/>
      <c r="W39" s="32"/>
      <c r="X39" s="32"/>
      <c r="Y39" s="32"/>
      <c r="Z39" s="32"/>
      <c r="AA39" s="32"/>
      <c r="AB39" s="33"/>
      <c r="AC39" s="11"/>
      <c r="AD39" s="32"/>
      <c r="AE39" s="32"/>
      <c r="AF39" s="32"/>
      <c r="AG39" s="32"/>
      <c r="AH39" s="32"/>
      <c r="AI39" s="32"/>
      <c r="AJ39" s="13"/>
      <c r="AK39" s="61">
        <f t="shared" si="0"/>
        <v>0</v>
      </c>
      <c r="AL39" s="62">
        <f t="shared" si="1"/>
        <v>0</v>
      </c>
      <c r="AM39" s="63">
        <f t="shared" si="2"/>
        <v>0</v>
      </c>
      <c r="AN39" s="64">
        <f t="shared" si="3"/>
        <v>0</v>
      </c>
      <c r="AO39" s="65">
        <f t="shared" si="4"/>
        <v>0</v>
      </c>
      <c r="AP39" s="54"/>
      <c r="AR39" s="71">
        <f t="shared" si="5"/>
        <v>0</v>
      </c>
      <c r="AS39" s="32"/>
      <c r="AT39" s="73">
        <f t="shared" si="6"/>
        <v>0</v>
      </c>
      <c r="AU39" s="74" t="str">
        <f t="shared" si="7"/>
        <v/>
      </c>
      <c r="AV39" s="71" t="str">
        <f t="shared" si="8"/>
        <v/>
      </c>
      <c r="AW39" s="32"/>
      <c r="AX39" s="73">
        <f t="shared" si="9"/>
        <v>0</v>
      </c>
      <c r="AY39" s="77" t="str">
        <f t="shared" si="10"/>
        <v/>
      </c>
      <c r="AZ39" s="71" t="str">
        <f t="shared" si="11"/>
        <v/>
      </c>
      <c r="BA39" s="33"/>
      <c r="BB39" s="79" t="str">
        <f t="shared" si="12"/>
        <v/>
      </c>
      <c r="BC39" s="81">
        <f t="shared" si="13"/>
        <v>0</v>
      </c>
      <c r="BE39" s="317">
        <f t="shared" si="14"/>
        <v>0</v>
      </c>
      <c r="BF39" s="317">
        <f t="shared" si="15"/>
        <v>0</v>
      </c>
      <c r="BG39" s="317">
        <f t="shared" si="16"/>
        <v>0</v>
      </c>
      <c r="BH39" s="317">
        <f t="shared" si="17"/>
        <v>0</v>
      </c>
      <c r="BI39" s="317">
        <f t="shared" si="18"/>
        <v>0</v>
      </c>
    </row>
    <row r="40" spans="1:61" x14ac:dyDescent="0.25">
      <c r="A40" s="45">
        <v>30</v>
      </c>
      <c r="B40" s="141" t="s">
        <v>256</v>
      </c>
      <c r="C40" s="142" t="s">
        <v>203</v>
      </c>
      <c r="D40" s="142" t="s">
        <v>204</v>
      </c>
      <c r="E40" s="31">
        <v>88</v>
      </c>
      <c r="F40" s="32"/>
      <c r="G40" s="32">
        <v>87</v>
      </c>
      <c r="H40" s="32"/>
      <c r="I40" s="32">
        <v>86</v>
      </c>
      <c r="J40" s="32"/>
      <c r="K40" s="32">
        <v>88</v>
      </c>
      <c r="L40" s="33"/>
      <c r="M40" s="31">
        <v>88</v>
      </c>
      <c r="N40" s="32"/>
      <c r="O40" s="32">
        <v>88</v>
      </c>
      <c r="P40" s="32"/>
      <c r="Q40" s="32">
        <v>89</v>
      </c>
      <c r="R40" s="32"/>
      <c r="S40" s="32">
        <v>88</v>
      </c>
      <c r="T40" s="33"/>
      <c r="U40" s="31">
        <v>87</v>
      </c>
      <c r="V40" s="32"/>
      <c r="W40" s="32">
        <v>86</v>
      </c>
      <c r="X40" s="32"/>
      <c r="Y40" s="32">
        <v>85</v>
      </c>
      <c r="Z40" s="32"/>
      <c r="AA40" s="32">
        <v>86</v>
      </c>
      <c r="AB40" s="33"/>
      <c r="AC40" s="11">
        <v>87</v>
      </c>
      <c r="AD40" s="32"/>
      <c r="AE40" s="32">
        <v>87</v>
      </c>
      <c r="AF40" s="32"/>
      <c r="AG40" s="32">
        <v>85</v>
      </c>
      <c r="AH40" s="32"/>
      <c r="AI40" s="32">
        <v>85</v>
      </c>
      <c r="AJ40" s="13"/>
      <c r="AK40" s="61">
        <f t="shared" si="0"/>
        <v>87.25</v>
      </c>
      <c r="AL40" s="62">
        <f t="shared" si="1"/>
        <v>88.25</v>
      </c>
      <c r="AM40" s="63">
        <f t="shared" si="2"/>
        <v>86</v>
      </c>
      <c r="AN40" s="64">
        <f t="shared" si="3"/>
        <v>86</v>
      </c>
      <c r="AO40" s="65">
        <f t="shared" si="4"/>
        <v>86.875</v>
      </c>
      <c r="AP40" s="54"/>
      <c r="AR40" s="71" t="str">
        <f t="shared" si="5"/>
        <v/>
      </c>
      <c r="AS40" s="32"/>
      <c r="AT40" s="73">
        <f t="shared" si="6"/>
        <v>0</v>
      </c>
      <c r="AU40" s="74" t="str">
        <f t="shared" si="7"/>
        <v/>
      </c>
      <c r="AV40" s="71" t="str">
        <f t="shared" si="8"/>
        <v/>
      </c>
      <c r="AW40" s="32"/>
      <c r="AX40" s="73">
        <f t="shared" si="9"/>
        <v>0</v>
      </c>
      <c r="AY40" s="77" t="str">
        <f t="shared" si="10"/>
        <v/>
      </c>
      <c r="AZ40" s="71" t="str">
        <f t="shared" si="11"/>
        <v/>
      </c>
      <c r="BA40" s="33"/>
      <c r="BB40" s="79">
        <f t="shared" si="12"/>
        <v>86.875</v>
      </c>
      <c r="BC40" s="81" t="str">
        <f t="shared" si="13"/>
        <v/>
      </c>
      <c r="BE40" s="317">
        <f t="shared" si="14"/>
        <v>87.5</v>
      </c>
      <c r="BF40" s="317">
        <f t="shared" si="15"/>
        <v>87</v>
      </c>
      <c r="BG40" s="317">
        <f t="shared" si="16"/>
        <v>86.25</v>
      </c>
      <c r="BH40" s="317">
        <f t="shared" si="17"/>
        <v>86.75</v>
      </c>
      <c r="BI40" s="317">
        <f t="shared" si="18"/>
        <v>86.875</v>
      </c>
    </row>
    <row r="41" spans="1:61" x14ac:dyDescent="0.25">
      <c r="A41" s="45">
        <v>31</v>
      </c>
      <c r="B41" s="141" t="s">
        <v>257</v>
      </c>
      <c r="C41" s="141" t="s">
        <v>205</v>
      </c>
      <c r="D41" s="141" t="s">
        <v>206</v>
      </c>
      <c r="E41" s="31">
        <v>90</v>
      </c>
      <c r="F41" s="32"/>
      <c r="G41" s="32">
        <v>90</v>
      </c>
      <c r="H41" s="32"/>
      <c r="I41" s="32">
        <v>91</v>
      </c>
      <c r="J41" s="32"/>
      <c r="K41" s="32">
        <v>89</v>
      </c>
      <c r="L41" s="33"/>
      <c r="M41" s="31">
        <v>92</v>
      </c>
      <c r="N41" s="32"/>
      <c r="O41" s="32">
        <v>90</v>
      </c>
      <c r="P41" s="32"/>
      <c r="Q41" s="32">
        <v>89</v>
      </c>
      <c r="R41" s="32"/>
      <c r="S41" s="32">
        <v>89</v>
      </c>
      <c r="T41" s="33"/>
      <c r="U41" s="31">
        <v>90</v>
      </c>
      <c r="V41" s="32"/>
      <c r="W41" s="32">
        <v>90</v>
      </c>
      <c r="X41" s="32"/>
      <c r="Y41" s="32">
        <v>92</v>
      </c>
      <c r="Z41" s="32"/>
      <c r="AA41" s="32">
        <v>90</v>
      </c>
      <c r="AB41" s="33"/>
      <c r="AC41" s="11">
        <v>92</v>
      </c>
      <c r="AD41" s="32"/>
      <c r="AE41" s="32">
        <v>90</v>
      </c>
      <c r="AF41" s="32"/>
      <c r="AG41" s="32">
        <v>89</v>
      </c>
      <c r="AH41" s="32"/>
      <c r="AI41" s="32">
        <v>92</v>
      </c>
      <c r="AJ41" s="13"/>
      <c r="AK41" s="61">
        <f t="shared" si="0"/>
        <v>90</v>
      </c>
      <c r="AL41" s="62">
        <f t="shared" si="1"/>
        <v>90</v>
      </c>
      <c r="AM41" s="63">
        <f t="shared" si="2"/>
        <v>90.5</v>
      </c>
      <c r="AN41" s="64">
        <f t="shared" si="3"/>
        <v>90.75</v>
      </c>
      <c r="AO41" s="65">
        <f t="shared" si="4"/>
        <v>90.3125</v>
      </c>
      <c r="AP41" s="54"/>
      <c r="AR41" s="71" t="str">
        <f t="shared" si="5"/>
        <v/>
      </c>
      <c r="AS41" s="32"/>
      <c r="AT41" s="73">
        <f t="shared" si="6"/>
        <v>0</v>
      </c>
      <c r="AU41" s="74" t="str">
        <f t="shared" si="7"/>
        <v/>
      </c>
      <c r="AV41" s="71" t="str">
        <f t="shared" si="8"/>
        <v/>
      </c>
      <c r="AW41" s="32"/>
      <c r="AX41" s="73">
        <f t="shared" si="9"/>
        <v>0</v>
      </c>
      <c r="AY41" s="77" t="str">
        <f t="shared" si="10"/>
        <v/>
      </c>
      <c r="AZ41" s="71" t="str">
        <f t="shared" si="11"/>
        <v/>
      </c>
      <c r="BA41" s="33"/>
      <c r="BB41" s="79">
        <f t="shared" si="12"/>
        <v>90.3125</v>
      </c>
      <c r="BC41" s="81" t="str">
        <f t="shared" si="13"/>
        <v/>
      </c>
      <c r="BE41" s="317">
        <f t="shared" si="14"/>
        <v>91</v>
      </c>
      <c r="BF41" s="317">
        <f t="shared" si="15"/>
        <v>90</v>
      </c>
      <c r="BG41" s="317">
        <f t="shared" si="16"/>
        <v>90.25</v>
      </c>
      <c r="BH41" s="317">
        <f t="shared" si="17"/>
        <v>90</v>
      </c>
      <c r="BI41" s="317">
        <f t="shared" si="18"/>
        <v>90.3125</v>
      </c>
    </row>
    <row r="42" spans="1:61" x14ac:dyDescent="0.25">
      <c r="A42" s="45">
        <v>32</v>
      </c>
      <c r="B42" s="141" t="s">
        <v>258</v>
      </c>
      <c r="C42" s="142" t="s">
        <v>207</v>
      </c>
      <c r="D42" s="142" t="s">
        <v>208</v>
      </c>
      <c r="E42" s="31">
        <v>75</v>
      </c>
      <c r="F42" s="32"/>
      <c r="G42" s="32">
        <v>76</v>
      </c>
      <c r="H42" s="32"/>
      <c r="I42" s="32">
        <v>74</v>
      </c>
      <c r="J42" s="32"/>
      <c r="K42" s="32">
        <v>73</v>
      </c>
      <c r="L42" s="33"/>
      <c r="M42" s="31">
        <v>70</v>
      </c>
      <c r="N42" s="32"/>
      <c r="O42" s="32">
        <v>80</v>
      </c>
      <c r="P42" s="32"/>
      <c r="Q42" s="32">
        <v>79</v>
      </c>
      <c r="R42" s="32"/>
      <c r="S42" s="32">
        <v>80</v>
      </c>
      <c r="T42" s="33"/>
      <c r="U42" s="31"/>
      <c r="V42" s="32"/>
      <c r="W42" s="32"/>
      <c r="X42" s="32"/>
      <c r="Y42" s="32"/>
      <c r="Z42" s="32"/>
      <c r="AA42" s="32"/>
      <c r="AB42" s="33"/>
      <c r="AC42" s="11"/>
      <c r="AD42" s="32"/>
      <c r="AE42" s="32"/>
      <c r="AF42" s="32"/>
      <c r="AG42" s="32"/>
      <c r="AH42" s="32"/>
      <c r="AI42" s="32"/>
      <c r="AJ42" s="13"/>
      <c r="AK42" s="61">
        <f t="shared" si="0"/>
        <v>74.5</v>
      </c>
      <c r="AL42" s="62">
        <f t="shared" si="1"/>
        <v>77.25</v>
      </c>
      <c r="AM42" s="63">
        <f t="shared" si="2"/>
        <v>0</v>
      </c>
      <c r="AN42" s="64">
        <f t="shared" si="3"/>
        <v>0</v>
      </c>
      <c r="AO42" s="65">
        <f t="shared" si="4"/>
        <v>37.9375</v>
      </c>
      <c r="AP42" s="54"/>
      <c r="AR42" s="71">
        <f t="shared" si="5"/>
        <v>18.96875</v>
      </c>
      <c r="AS42" s="32"/>
      <c r="AT42" s="73">
        <f t="shared" si="6"/>
        <v>0</v>
      </c>
      <c r="AU42" s="74" t="str">
        <f t="shared" si="7"/>
        <v/>
      </c>
      <c r="AV42" s="71" t="str">
        <f t="shared" si="8"/>
        <v/>
      </c>
      <c r="AW42" s="32"/>
      <c r="AX42" s="73">
        <f t="shared" si="9"/>
        <v>0</v>
      </c>
      <c r="AY42" s="77" t="str">
        <f t="shared" si="10"/>
        <v/>
      </c>
      <c r="AZ42" s="71" t="str">
        <f t="shared" si="11"/>
        <v/>
      </c>
      <c r="BA42" s="33"/>
      <c r="BB42" s="79" t="str">
        <f t="shared" si="12"/>
        <v/>
      </c>
      <c r="BC42" s="81">
        <f t="shared" si="13"/>
        <v>37.9375</v>
      </c>
      <c r="BE42" s="317">
        <f t="shared" si="14"/>
        <v>36.25</v>
      </c>
      <c r="BF42" s="317">
        <f t="shared" si="15"/>
        <v>39</v>
      </c>
      <c r="BG42" s="317">
        <f t="shared" si="16"/>
        <v>38.25</v>
      </c>
      <c r="BH42" s="317">
        <f t="shared" si="17"/>
        <v>38.25</v>
      </c>
      <c r="BI42" s="317">
        <f t="shared" si="18"/>
        <v>37.9375</v>
      </c>
    </row>
    <row r="43" spans="1:61" x14ac:dyDescent="0.25">
      <c r="A43" s="45">
        <v>33</v>
      </c>
      <c r="B43" s="141" t="s">
        <v>259</v>
      </c>
      <c r="C43" s="143" t="s">
        <v>209</v>
      </c>
      <c r="D43" s="143" t="s">
        <v>210</v>
      </c>
      <c r="E43" s="31">
        <v>89</v>
      </c>
      <c r="F43" s="32"/>
      <c r="G43" s="32">
        <v>82</v>
      </c>
      <c r="H43" s="32"/>
      <c r="I43" s="32">
        <v>86</v>
      </c>
      <c r="J43" s="32"/>
      <c r="K43" s="32">
        <v>85</v>
      </c>
      <c r="L43" s="33"/>
      <c r="M43" s="31">
        <v>85</v>
      </c>
      <c r="N43" s="32"/>
      <c r="O43" s="32">
        <v>85</v>
      </c>
      <c r="P43" s="32"/>
      <c r="Q43" s="32">
        <v>86</v>
      </c>
      <c r="R43" s="32"/>
      <c r="S43" s="32">
        <v>87</v>
      </c>
      <c r="T43" s="33"/>
      <c r="U43" s="31">
        <v>87</v>
      </c>
      <c r="V43" s="32"/>
      <c r="W43" s="32">
        <v>86</v>
      </c>
      <c r="X43" s="32"/>
      <c r="Y43" s="32">
        <v>87</v>
      </c>
      <c r="Z43" s="32"/>
      <c r="AA43" s="32">
        <v>86</v>
      </c>
      <c r="AB43" s="33"/>
      <c r="AC43" s="11">
        <v>87</v>
      </c>
      <c r="AD43" s="32"/>
      <c r="AE43" s="32">
        <v>83</v>
      </c>
      <c r="AF43" s="32"/>
      <c r="AG43" s="32">
        <v>81</v>
      </c>
      <c r="AH43" s="32"/>
      <c r="AI43" s="32">
        <v>87</v>
      </c>
      <c r="AJ43" s="13"/>
      <c r="AK43" s="61">
        <f t="shared" si="0"/>
        <v>85.5</v>
      </c>
      <c r="AL43" s="62">
        <f t="shared" si="1"/>
        <v>85.75</v>
      </c>
      <c r="AM43" s="63">
        <f t="shared" si="2"/>
        <v>86.5</v>
      </c>
      <c r="AN43" s="64">
        <f t="shared" si="3"/>
        <v>84.5</v>
      </c>
      <c r="AO43" s="65">
        <f t="shared" si="4"/>
        <v>85.5625</v>
      </c>
      <c r="AP43" s="54"/>
      <c r="AR43" s="71" t="str">
        <f t="shared" si="5"/>
        <v/>
      </c>
      <c r="AS43" s="32"/>
      <c r="AT43" s="73">
        <f t="shared" si="6"/>
        <v>0</v>
      </c>
      <c r="AU43" s="74" t="str">
        <f t="shared" si="7"/>
        <v/>
      </c>
      <c r="AV43" s="71" t="str">
        <f t="shared" si="8"/>
        <v/>
      </c>
      <c r="AW43" s="32"/>
      <c r="AX43" s="73">
        <f t="shared" si="9"/>
        <v>0</v>
      </c>
      <c r="AY43" s="77" t="str">
        <f t="shared" si="10"/>
        <v/>
      </c>
      <c r="AZ43" s="71" t="str">
        <f t="shared" si="11"/>
        <v/>
      </c>
      <c r="BA43" s="33"/>
      <c r="BB43" s="79">
        <f t="shared" si="12"/>
        <v>85.5625</v>
      </c>
      <c r="BC43" s="81" t="str">
        <f t="shared" si="13"/>
        <v/>
      </c>
      <c r="BE43" s="317">
        <f t="shared" si="14"/>
        <v>87</v>
      </c>
      <c r="BF43" s="317">
        <f t="shared" si="15"/>
        <v>84</v>
      </c>
      <c r="BG43" s="317">
        <f t="shared" si="16"/>
        <v>85</v>
      </c>
      <c r="BH43" s="317">
        <f t="shared" si="17"/>
        <v>86.25</v>
      </c>
      <c r="BI43" s="317">
        <f t="shared" si="18"/>
        <v>85.5625</v>
      </c>
    </row>
    <row r="44" spans="1:61" x14ac:dyDescent="0.25">
      <c r="A44" s="45">
        <v>34</v>
      </c>
      <c r="B44" s="141" t="s">
        <v>260</v>
      </c>
      <c r="C44" s="142" t="s">
        <v>211</v>
      </c>
      <c r="D44" s="142" t="s">
        <v>212</v>
      </c>
      <c r="E44" s="31">
        <v>90</v>
      </c>
      <c r="F44" s="32"/>
      <c r="G44" s="32">
        <v>89</v>
      </c>
      <c r="H44" s="32"/>
      <c r="I44" s="32">
        <v>90</v>
      </c>
      <c r="J44" s="32"/>
      <c r="K44" s="32">
        <v>90</v>
      </c>
      <c r="L44" s="33"/>
      <c r="M44" s="31">
        <v>89</v>
      </c>
      <c r="N44" s="32"/>
      <c r="O44" s="32">
        <v>88</v>
      </c>
      <c r="P44" s="32"/>
      <c r="Q44" s="32">
        <v>90</v>
      </c>
      <c r="R44" s="32"/>
      <c r="S44" s="32">
        <v>90</v>
      </c>
      <c r="T44" s="33"/>
      <c r="U44" s="31"/>
      <c r="V44" s="32"/>
      <c r="W44" s="32"/>
      <c r="X44" s="32"/>
      <c r="Y44" s="32"/>
      <c r="Z44" s="32"/>
      <c r="AA44" s="32"/>
      <c r="AB44" s="33"/>
      <c r="AC44" s="11"/>
      <c r="AD44" s="32"/>
      <c r="AE44" s="32"/>
      <c r="AF44" s="32"/>
      <c r="AG44" s="32"/>
      <c r="AH44" s="32"/>
      <c r="AI44" s="32"/>
      <c r="AJ44" s="13"/>
      <c r="AK44" s="61">
        <f t="shared" si="0"/>
        <v>89.75</v>
      </c>
      <c r="AL44" s="62">
        <f t="shared" si="1"/>
        <v>89.25</v>
      </c>
      <c r="AM44" s="63">
        <f t="shared" si="2"/>
        <v>0</v>
      </c>
      <c r="AN44" s="64">
        <f t="shared" si="3"/>
        <v>0</v>
      </c>
      <c r="AO44" s="65">
        <f t="shared" si="4"/>
        <v>44.75</v>
      </c>
      <c r="AP44" s="54"/>
      <c r="AR44" s="71">
        <f t="shared" si="5"/>
        <v>22.375</v>
      </c>
      <c r="AS44" s="32"/>
      <c r="AT44" s="73">
        <f t="shared" si="6"/>
        <v>0</v>
      </c>
      <c r="AU44" s="74" t="str">
        <f t="shared" si="7"/>
        <v/>
      </c>
      <c r="AV44" s="71" t="str">
        <f t="shared" si="8"/>
        <v/>
      </c>
      <c r="AW44" s="32"/>
      <c r="AX44" s="73">
        <f t="shared" si="9"/>
        <v>0</v>
      </c>
      <c r="AY44" s="77" t="str">
        <f t="shared" si="10"/>
        <v/>
      </c>
      <c r="AZ44" s="71" t="str">
        <f t="shared" si="11"/>
        <v/>
      </c>
      <c r="BA44" s="33"/>
      <c r="BB44" s="79" t="str">
        <f t="shared" si="12"/>
        <v/>
      </c>
      <c r="BC44" s="81">
        <f t="shared" si="13"/>
        <v>44.75</v>
      </c>
      <c r="BE44" s="317">
        <f t="shared" si="14"/>
        <v>44.75</v>
      </c>
      <c r="BF44" s="317">
        <f t="shared" si="15"/>
        <v>44.25</v>
      </c>
      <c r="BG44" s="317">
        <f t="shared" si="16"/>
        <v>45</v>
      </c>
      <c r="BH44" s="317">
        <f t="shared" si="17"/>
        <v>45</v>
      </c>
      <c r="BI44" s="317">
        <f t="shared" si="18"/>
        <v>44.75</v>
      </c>
    </row>
    <row r="45" spans="1:61" x14ac:dyDescent="0.25">
      <c r="A45" s="45">
        <v>35</v>
      </c>
      <c r="B45" s="141" t="s">
        <v>261</v>
      </c>
      <c r="C45" s="141" t="s">
        <v>213</v>
      </c>
      <c r="D45" s="141" t="s">
        <v>214</v>
      </c>
      <c r="E45" s="31">
        <v>90</v>
      </c>
      <c r="F45" s="32"/>
      <c r="G45" s="32">
        <v>89</v>
      </c>
      <c r="H45" s="32"/>
      <c r="I45" s="32">
        <v>90</v>
      </c>
      <c r="J45" s="32"/>
      <c r="K45" s="32">
        <v>88</v>
      </c>
      <c r="L45" s="33"/>
      <c r="M45" s="31">
        <v>90</v>
      </c>
      <c r="N45" s="32"/>
      <c r="O45" s="32">
        <v>90</v>
      </c>
      <c r="P45" s="32"/>
      <c r="Q45" s="32">
        <v>89</v>
      </c>
      <c r="R45" s="32"/>
      <c r="S45" s="32">
        <v>88</v>
      </c>
      <c r="T45" s="13"/>
      <c r="U45" s="31">
        <v>89</v>
      </c>
      <c r="V45" s="32"/>
      <c r="W45" s="32">
        <v>88</v>
      </c>
      <c r="X45" s="32"/>
      <c r="Y45" s="32">
        <v>90</v>
      </c>
      <c r="Z45" s="32"/>
      <c r="AA45" s="32">
        <v>90</v>
      </c>
      <c r="AB45" s="33"/>
      <c r="AC45" s="11"/>
      <c r="AD45" s="32"/>
      <c r="AE45" s="32">
        <v>92</v>
      </c>
      <c r="AF45" s="32"/>
      <c r="AG45" s="32">
        <v>90</v>
      </c>
      <c r="AH45" s="32"/>
      <c r="AI45" s="32">
        <v>90</v>
      </c>
      <c r="AJ45" s="13"/>
      <c r="AK45" s="61">
        <f t="shared" si="0"/>
        <v>89.25</v>
      </c>
      <c r="AL45" s="62">
        <f t="shared" si="1"/>
        <v>89.25</v>
      </c>
      <c r="AM45" s="63">
        <f t="shared" si="2"/>
        <v>89.25</v>
      </c>
      <c r="AN45" s="64">
        <f t="shared" si="3"/>
        <v>68</v>
      </c>
      <c r="AO45" s="65">
        <f t="shared" si="4"/>
        <v>83.9375</v>
      </c>
      <c r="AP45" s="54"/>
      <c r="AR45" s="71" t="str">
        <f t="shared" si="5"/>
        <v/>
      </c>
      <c r="AS45" s="32"/>
      <c r="AT45" s="73">
        <f t="shared" si="6"/>
        <v>0</v>
      </c>
      <c r="AU45" s="74" t="str">
        <f t="shared" si="7"/>
        <v/>
      </c>
      <c r="AV45" s="71" t="str">
        <f t="shared" si="8"/>
        <v/>
      </c>
      <c r="AW45" s="32"/>
      <c r="AX45" s="73">
        <f t="shared" si="9"/>
        <v>0</v>
      </c>
      <c r="AY45" s="77" t="str">
        <f t="shared" si="10"/>
        <v/>
      </c>
      <c r="AZ45" s="71" t="str">
        <f t="shared" si="11"/>
        <v/>
      </c>
      <c r="BA45" s="33"/>
      <c r="BB45" s="79">
        <f t="shared" si="12"/>
        <v>83.9375</v>
      </c>
      <c r="BC45" s="81" t="str">
        <f t="shared" si="13"/>
        <v/>
      </c>
      <c r="BE45" s="317">
        <f t="shared" si="14"/>
        <v>67.25</v>
      </c>
      <c r="BF45" s="317">
        <f t="shared" si="15"/>
        <v>89.75</v>
      </c>
      <c r="BG45" s="317">
        <f t="shared" si="16"/>
        <v>89.75</v>
      </c>
      <c r="BH45" s="317">
        <f t="shared" si="17"/>
        <v>89</v>
      </c>
      <c r="BI45" s="317">
        <f t="shared" si="18"/>
        <v>83.9375</v>
      </c>
    </row>
    <row r="46" spans="1:61" x14ac:dyDescent="0.25">
      <c r="A46" s="45">
        <v>36</v>
      </c>
      <c r="B46" s="141" t="s">
        <v>262</v>
      </c>
      <c r="C46" s="142" t="s">
        <v>215</v>
      </c>
      <c r="D46" s="142" t="s">
        <v>216</v>
      </c>
      <c r="E46" s="31"/>
      <c r="F46" s="32"/>
      <c r="G46" s="32"/>
      <c r="H46" s="32"/>
      <c r="I46" s="32"/>
      <c r="J46" s="32"/>
      <c r="K46" s="32"/>
      <c r="L46" s="33"/>
      <c r="M46" s="31"/>
      <c r="N46" s="32"/>
      <c r="O46" s="32"/>
      <c r="P46" s="32"/>
      <c r="Q46" s="32"/>
      <c r="R46" s="32"/>
      <c r="S46" s="32"/>
      <c r="T46" s="13"/>
      <c r="U46" s="31"/>
      <c r="V46" s="32"/>
      <c r="W46" s="32"/>
      <c r="X46" s="32"/>
      <c r="Y46" s="32"/>
      <c r="Z46" s="32"/>
      <c r="AA46" s="32"/>
      <c r="AB46" s="33"/>
      <c r="AC46" s="11"/>
      <c r="AD46" s="32"/>
      <c r="AE46" s="32"/>
      <c r="AF46" s="32"/>
      <c r="AG46" s="32"/>
      <c r="AH46" s="32"/>
      <c r="AI46" s="32"/>
      <c r="AJ46" s="13"/>
      <c r="AK46" s="61">
        <f t="shared" si="0"/>
        <v>0</v>
      </c>
      <c r="AL46" s="62">
        <f t="shared" si="1"/>
        <v>0</v>
      </c>
      <c r="AM46" s="63">
        <f t="shared" si="2"/>
        <v>0</v>
      </c>
      <c r="AN46" s="64">
        <f t="shared" si="3"/>
        <v>0</v>
      </c>
      <c r="AO46" s="65">
        <f t="shared" si="4"/>
        <v>0</v>
      </c>
      <c r="AP46" s="54"/>
      <c r="AR46" s="71">
        <f t="shared" si="5"/>
        <v>0</v>
      </c>
      <c r="AS46" s="32"/>
      <c r="AT46" s="73">
        <f t="shared" si="6"/>
        <v>0</v>
      </c>
      <c r="AU46" s="74" t="str">
        <f t="shared" si="7"/>
        <v/>
      </c>
      <c r="AV46" s="71" t="str">
        <f t="shared" si="8"/>
        <v/>
      </c>
      <c r="AW46" s="32"/>
      <c r="AX46" s="73">
        <f t="shared" si="9"/>
        <v>0</v>
      </c>
      <c r="AY46" s="77" t="str">
        <f t="shared" si="10"/>
        <v/>
      </c>
      <c r="AZ46" s="71" t="str">
        <f t="shared" si="11"/>
        <v/>
      </c>
      <c r="BA46" s="33"/>
      <c r="BB46" s="79" t="str">
        <f t="shared" si="12"/>
        <v/>
      </c>
      <c r="BC46" s="81">
        <f t="shared" si="13"/>
        <v>0</v>
      </c>
      <c r="BE46" s="317">
        <f t="shared" si="14"/>
        <v>0</v>
      </c>
      <c r="BF46" s="317">
        <f t="shared" si="15"/>
        <v>0</v>
      </c>
      <c r="BG46" s="317">
        <f t="shared" si="16"/>
        <v>0</v>
      </c>
      <c r="BH46" s="317">
        <f t="shared" si="17"/>
        <v>0</v>
      </c>
      <c r="BI46" s="317">
        <f t="shared" si="18"/>
        <v>0</v>
      </c>
    </row>
    <row r="47" spans="1:61" x14ac:dyDescent="0.25">
      <c r="A47" s="45">
        <v>37</v>
      </c>
      <c r="B47" s="141" t="s">
        <v>263</v>
      </c>
      <c r="C47" s="141" t="s">
        <v>217</v>
      </c>
      <c r="D47" s="141" t="s">
        <v>218</v>
      </c>
      <c r="E47" s="31"/>
      <c r="F47" s="32"/>
      <c r="G47" s="32"/>
      <c r="H47" s="32"/>
      <c r="I47" s="32"/>
      <c r="J47" s="32"/>
      <c r="K47" s="32"/>
      <c r="L47" s="33"/>
      <c r="M47" s="31"/>
      <c r="N47" s="32"/>
      <c r="O47" s="32"/>
      <c r="P47" s="32"/>
      <c r="Q47" s="32"/>
      <c r="R47" s="32"/>
      <c r="S47" s="32"/>
      <c r="T47" s="13"/>
      <c r="U47" s="31"/>
      <c r="V47" s="32"/>
      <c r="W47" s="32"/>
      <c r="X47" s="32"/>
      <c r="Y47" s="32"/>
      <c r="Z47" s="32"/>
      <c r="AA47" s="32"/>
      <c r="AB47" s="33"/>
      <c r="AC47" s="11"/>
      <c r="AD47" s="32"/>
      <c r="AE47" s="32"/>
      <c r="AF47" s="32"/>
      <c r="AG47" s="32"/>
      <c r="AH47" s="32"/>
      <c r="AI47" s="32"/>
      <c r="AJ47" s="13"/>
      <c r="AK47" s="61">
        <f t="shared" si="0"/>
        <v>0</v>
      </c>
      <c r="AL47" s="62">
        <f t="shared" si="1"/>
        <v>0</v>
      </c>
      <c r="AM47" s="63">
        <f t="shared" si="2"/>
        <v>0</v>
      </c>
      <c r="AN47" s="64">
        <f t="shared" si="3"/>
        <v>0</v>
      </c>
      <c r="AO47" s="65">
        <f t="shared" si="4"/>
        <v>0</v>
      </c>
      <c r="AP47" s="54"/>
      <c r="AR47" s="71">
        <f t="shared" si="5"/>
        <v>0</v>
      </c>
      <c r="AS47" s="32"/>
      <c r="AT47" s="73">
        <f t="shared" si="6"/>
        <v>0</v>
      </c>
      <c r="AU47" s="74" t="str">
        <f t="shared" si="7"/>
        <v/>
      </c>
      <c r="AV47" s="71" t="str">
        <f t="shared" si="8"/>
        <v/>
      </c>
      <c r="AW47" s="32"/>
      <c r="AX47" s="73">
        <f t="shared" si="9"/>
        <v>0</v>
      </c>
      <c r="AY47" s="77" t="str">
        <f t="shared" si="10"/>
        <v/>
      </c>
      <c r="AZ47" s="71" t="str">
        <f t="shared" si="11"/>
        <v/>
      </c>
      <c r="BA47" s="33"/>
      <c r="BB47" s="79" t="str">
        <f t="shared" si="12"/>
        <v/>
      </c>
      <c r="BC47" s="81">
        <f t="shared" si="13"/>
        <v>0</v>
      </c>
      <c r="BE47" s="317">
        <f t="shared" si="14"/>
        <v>0</v>
      </c>
      <c r="BF47" s="317">
        <f t="shared" si="15"/>
        <v>0</v>
      </c>
      <c r="BG47" s="317">
        <f t="shared" si="16"/>
        <v>0</v>
      </c>
      <c r="BH47" s="317">
        <f t="shared" si="17"/>
        <v>0</v>
      </c>
      <c r="BI47" s="317">
        <f t="shared" si="18"/>
        <v>0</v>
      </c>
    </row>
    <row r="48" spans="1:61" x14ac:dyDescent="0.25">
      <c r="A48" s="45">
        <v>38</v>
      </c>
      <c r="B48" s="141" t="s">
        <v>264</v>
      </c>
      <c r="C48" s="142" t="s">
        <v>219</v>
      </c>
      <c r="D48" s="142" t="s">
        <v>220</v>
      </c>
      <c r="E48" s="31"/>
      <c r="F48" s="32"/>
      <c r="G48" s="32"/>
      <c r="H48" s="32"/>
      <c r="I48" s="32"/>
      <c r="J48" s="32"/>
      <c r="K48" s="32"/>
      <c r="L48" s="33"/>
      <c r="M48" s="31"/>
      <c r="N48" s="32"/>
      <c r="O48" s="32"/>
      <c r="P48" s="32"/>
      <c r="Q48" s="32"/>
      <c r="R48" s="32"/>
      <c r="S48" s="32"/>
      <c r="T48" s="13"/>
      <c r="U48" s="31"/>
      <c r="V48" s="32"/>
      <c r="W48" s="32"/>
      <c r="X48" s="32"/>
      <c r="Y48" s="32"/>
      <c r="Z48" s="32"/>
      <c r="AA48" s="32"/>
      <c r="AB48" s="33"/>
      <c r="AC48" s="11"/>
      <c r="AD48" s="32"/>
      <c r="AE48" s="32"/>
      <c r="AF48" s="32"/>
      <c r="AG48" s="32"/>
      <c r="AH48" s="32"/>
      <c r="AI48" s="32"/>
      <c r="AJ48" s="13"/>
      <c r="AK48" s="61">
        <f t="shared" si="0"/>
        <v>0</v>
      </c>
      <c r="AL48" s="62">
        <f t="shared" si="1"/>
        <v>0</v>
      </c>
      <c r="AM48" s="63">
        <f t="shared" si="2"/>
        <v>0</v>
      </c>
      <c r="AN48" s="64">
        <f t="shared" si="3"/>
        <v>0</v>
      </c>
      <c r="AO48" s="65">
        <f t="shared" si="4"/>
        <v>0</v>
      </c>
      <c r="AP48" s="54"/>
      <c r="AR48" s="71">
        <f t="shared" si="5"/>
        <v>0</v>
      </c>
      <c r="AS48" s="32"/>
      <c r="AT48" s="73">
        <f t="shared" si="6"/>
        <v>0</v>
      </c>
      <c r="AU48" s="74" t="str">
        <f t="shared" si="7"/>
        <v/>
      </c>
      <c r="AV48" s="71" t="str">
        <f t="shared" si="8"/>
        <v/>
      </c>
      <c r="AW48" s="32"/>
      <c r="AX48" s="73">
        <f t="shared" si="9"/>
        <v>0</v>
      </c>
      <c r="AY48" s="77" t="str">
        <f t="shared" si="10"/>
        <v/>
      </c>
      <c r="AZ48" s="71" t="str">
        <f t="shared" si="11"/>
        <v/>
      </c>
      <c r="BA48" s="33"/>
      <c r="BB48" s="79" t="str">
        <f t="shared" si="12"/>
        <v/>
      </c>
      <c r="BC48" s="81">
        <f t="shared" si="13"/>
        <v>0</v>
      </c>
      <c r="BE48" s="317">
        <f t="shared" si="14"/>
        <v>0</v>
      </c>
      <c r="BF48" s="317">
        <f t="shared" si="15"/>
        <v>0</v>
      </c>
      <c r="BG48" s="317">
        <f t="shared" si="16"/>
        <v>0</v>
      </c>
      <c r="BH48" s="317">
        <f t="shared" si="17"/>
        <v>0</v>
      </c>
      <c r="BI48" s="317">
        <f t="shared" si="18"/>
        <v>0</v>
      </c>
    </row>
    <row r="49" spans="1:61" x14ac:dyDescent="0.25">
      <c r="A49" s="45">
        <v>39</v>
      </c>
      <c r="B49" s="141" t="s">
        <v>265</v>
      </c>
      <c r="C49" s="141" t="s">
        <v>221</v>
      </c>
      <c r="D49" s="141" t="s">
        <v>222</v>
      </c>
      <c r="E49" s="31"/>
      <c r="F49" s="32"/>
      <c r="G49" s="32"/>
      <c r="H49" s="32"/>
      <c r="I49" s="32"/>
      <c r="J49" s="32"/>
      <c r="K49" s="32"/>
      <c r="L49" s="33"/>
      <c r="M49" s="31"/>
      <c r="N49" s="32"/>
      <c r="O49" s="32"/>
      <c r="P49" s="32"/>
      <c r="Q49" s="32"/>
      <c r="R49" s="32"/>
      <c r="S49" s="32"/>
      <c r="T49" s="13"/>
      <c r="U49" s="31"/>
      <c r="V49" s="32"/>
      <c r="W49" s="32"/>
      <c r="X49" s="32"/>
      <c r="Y49" s="32"/>
      <c r="Z49" s="32"/>
      <c r="AA49" s="32"/>
      <c r="AB49" s="33"/>
      <c r="AC49" s="11"/>
      <c r="AD49" s="32"/>
      <c r="AE49" s="32"/>
      <c r="AF49" s="32"/>
      <c r="AG49" s="32"/>
      <c r="AH49" s="32"/>
      <c r="AI49" s="32"/>
      <c r="AJ49" s="13"/>
      <c r="AK49" s="61">
        <f t="shared" si="0"/>
        <v>0</v>
      </c>
      <c r="AL49" s="62">
        <f t="shared" si="1"/>
        <v>0</v>
      </c>
      <c r="AM49" s="63">
        <f t="shared" si="2"/>
        <v>0</v>
      </c>
      <c r="AN49" s="64">
        <f t="shared" si="3"/>
        <v>0</v>
      </c>
      <c r="AO49" s="65">
        <f t="shared" si="4"/>
        <v>0</v>
      </c>
      <c r="AP49" s="54"/>
      <c r="AR49" s="71">
        <f t="shared" si="5"/>
        <v>0</v>
      </c>
      <c r="AS49" s="32"/>
      <c r="AT49" s="73">
        <f t="shared" si="6"/>
        <v>0</v>
      </c>
      <c r="AU49" s="74" t="str">
        <f t="shared" si="7"/>
        <v/>
      </c>
      <c r="AV49" s="71" t="str">
        <f t="shared" si="8"/>
        <v/>
      </c>
      <c r="AW49" s="32"/>
      <c r="AX49" s="73">
        <f t="shared" si="9"/>
        <v>0</v>
      </c>
      <c r="AY49" s="77" t="str">
        <f t="shared" si="10"/>
        <v/>
      </c>
      <c r="AZ49" s="71" t="str">
        <f t="shared" si="11"/>
        <v/>
      </c>
      <c r="BA49" s="33"/>
      <c r="BB49" s="79" t="str">
        <f t="shared" si="12"/>
        <v/>
      </c>
      <c r="BC49" s="81">
        <f t="shared" si="13"/>
        <v>0</v>
      </c>
      <c r="BE49" s="317">
        <f t="shared" si="14"/>
        <v>0</v>
      </c>
      <c r="BF49" s="317">
        <f t="shared" si="15"/>
        <v>0</v>
      </c>
      <c r="BG49" s="317">
        <f t="shared" si="16"/>
        <v>0</v>
      </c>
      <c r="BH49" s="317">
        <f t="shared" si="17"/>
        <v>0</v>
      </c>
      <c r="BI49" s="317">
        <f t="shared" si="18"/>
        <v>0</v>
      </c>
    </row>
    <row r="50" spans="1:61" x14ac:dyDescent="0.25">
      <c r="A50" s="45">
        <v>40</v>
      </c>
      <c r="B50" s="141" t="s">
        <v>266</v>
      </c>
      <c r="C50" s="142" t="s">
        <v>223</v>
      </c>
      <c r="D50" s="142" t="s">
        <v>224</v>
      </c>
      <c r="E50" s="31"/>
      <c r="F50" s="32"/>
      <c r="G50" s="32"/>
      <c r="H50" s="32"/>
      <c r="I50" s="32"/>
      <c r="J50" s="32"/>
      <c r="K50" s="32"/>
      <c r="L50" s="33"/>
      <c r="M50" s="31"/>
      <c r="N50" s="32"/>
      <c r="O50" s="32"/>
      <c r="P50" s="32"/>
      <c r="Q50" s="32"/>
      <c r="R50" s="32"/>
      <c r="S50" s="32"/>
      <c r="T50" s="13"/>
      <c r="U50" s="31"/>
      <c r="V50" s="32"/>
      <c r="W50" s="32"/>
      <c r="X50" s="32"/>
      <c r="Y50" s="32"/>
      <c r="Z50" s="32"/>
      <c r="AA50" s="32"/>
      <c r="AB50" s="33"/>
      <c r="AC50" s="11"/>
      <c r="AD50" s="32"/>
      <c r="AE50" s="32"/>
      <c r="AF50" s="32"/>
      <c r="AG50" s="32"/>
      <c r="AH50" s="32"/>
      <c r="AI50" s="32"/>
      <c r="AJ50" s="13"/>
      <c r="AK50" s="61">
        <f t="shared" si="0"/>
        <v>0</v>
      </c>
      <c r="AL50" s="62">
        <f t="shared" si="1"/>
        <v>0</v>
      </c>
      <c r="AM50" s="63">
        <f t="shared" si="2"/>
        <v>0</v>
      </c>
      <c r="AN50" s="64">
        <f t="shared" si="3"/>
        <v>0</v>
      </c>
      <c r="AO50" s="65">
        <f t="shared" si="4"/>
        <v>0</v>
      </c>
      <c r="AP50" s="54"/>
      <c r="AR50" s="71">
        <f t="shared" si="5"/>
        <v>0</v>
      </c>
      <c r="AS50" s="32"/>
      <c r="AT50" s="73">
        <f t="shared" si="6"/>
        <v>0</v>
      </c>
      <c r="AU50" s="74" t="str">
        <f t="shared" si="7"/>
        <v/>
      </c>
      <c r="AV50" s="71" t="str">
        <f t="shared" si="8"/>
        <v/>
      </c>
      <c r="AW50" s="32"/>
      <c r="AX50" s="73">
        <f t="shared" si="9"/>
        <v>0</v>
      </c>
      <c r="AY50" s="77" t="str">
        <f t="shared" si="10"/>
        <v/>
      </c>
      <c r="AZ50" s="71" t="str">
        <f t="shared" si="11"/>
        <v/>
      </c>
      <c r="BA50" s="33"/>
      <c r="BB50" s="79" t="str">
        <f t="shared" si="12"/>
        <v/>
      </c>
      <c r="BC50" s="81">
        <f t="shared" si="13"/>
        <v>0</v>
      </c>
      <c r="BE50" s="317">
        <f t="shared" si="14"/>
        <v>0</v>
      </c>
      <c r="BF50" s="317">
        <f t="shared" si="15"/>
        <v>0</v>
      </c>
      <c r="BG50" s="317">
        <f t="shared" si="16"/>
        <v>0</v>
      </c>
      <c r="BH50" s="317">
        <f t="shared" si="17"/>
        <v>0</v>
      </c>
      <c r="BI50" s="317">
        <f t="shared" si="18"/>
        <v>0</v>
      </c>
    </row>
    <row r="51" spans="1:61" x14ac:dyDescent="0.25">
      <c r="A51" s="45">
        <v>41</v>
      </c>
      <c r="B51" s="141" t="s">
        <v>267</v>
      </c>
      <c r="C51" s="139"/>
      <c r="D51" s="139"/>
      <c r="E51" s="31"/>
      <c r="F51" s="32"/>
      <c r="G51" s="32"/>
      <c r="H51" s="32"/>
      <c r="I51" s="32"/>
      <c r="J51" s="32"/>
      <c r="K51" s="32"/>
      <c r="L51" s="33"/>
      <c r="M51" s="31"/>
      <c r="N51" s="32"/>
      <c r="O51" s="32"/>
      <c r="P51" s="32"/>
      <c r="Q51" s="32"/>
      <c r="R51" s="32"/>
      <c r="S51" s="32"/>
      <c r="T51" s="13"/>
      <c r="U51" s="31"/>
      <c r="V51" s="32"/>
      <c r="W51" s="32"/>
      <c r="X51" s="32"/>
      <c r="Y51" s="32"/>
      <c r="Z51" s="32"/>
      <c r="AA51" s="32"/>
      <c r="AB51" s="33"/>
      <c r="AC51" s="11"/>
      <c r="AD51" s="32"/>
      <c r="AE51" s="32"/>
      <c r="AF51" s="32"/>
      <c r="AG51" s="32"/>
      <c r="AH51" s="32"/>
      <c r="AI51" s="32"/>
      <c r="AJ51" s="13"/>
      <c r="AK51" s="61">
        <f t="shared" si="0"/>
        <v>0</v>
      </c>
      <c r="AL51" s="62">
        <f t="shared" si="1"/>
        <v>0</v>
      </c>
      <c r="AM51" s="63">
        <f t="shared" si="2"/>
        <v>0</v>
      </c>
      <c r="AN51" s="64">
        <f t="shared" si="3"/>
        <v>0</v>
      </c>
      <c r="AO51" s="65">
        <f t="shared" si="4"/>
        <v>0</v>
      </c>
      <c r="AP51" s="54"/>
      <c r="AR51" s="71">
        <f t="shared" si="5"/>
        <v>0</v>
      </c>
      <c r="AS51" s="32"/>
      <c r="AT51" s="73">
        <f t="shared" si="6"/>
        <v>0</v>
      </c>
      <c r="AU51" s="74" t="str">
        <f t="shared" si="7"/>
        <v/>
      </c>
      <c r="AV51" s="71" t="str">
        <f t="shared" si="8"/>
        <v/>
      </c>
      <c r="AW51" s="32"/>
      <c r="AX51" s="73">
        <f t="shared" si="9"/>
        <v>0</v>
      </c>
      <c r="AY51" s="77" t="str">
        <f t="shared" si="10"/>
        <v/>
      </c>
      <c r="AZ51" s="71" t="str">
        <f t="shared" si="11"/>
        <v/>
      </c>
      <c r="BA51" s="33"/>
      <c r="BB51" s="79" t="str">
        <f t="shared" si="12"/>
        <v/>
      </c>
      <c r="BC51" s="81">
        <f t="shared" si="13"/>
        <v>0</v>
      </c>
      <c r="BE51" s="317">
        <f t="shared" si="14"/>
        <v>0</v>
      </c>
      <c r="BF51" s="317">
        <f t="shared" si="15"/>
        <v>0</v>
      </c>
      <c r="BG51" s="317">
        <f t="shared" si="16"/>
        <v>0</v>
      </c>
      <c r="BH51" s="317">
        <f t="shared" si="17"/>
        <v>0</v>
      </c>
      <c r="BI51" s="317">
        <f t="shared" si="18"/>
        <v>0</v>
      </c>
    </row>
    <row r="52" spans="1:61" x14ac:dyDescent="0.25">
      <c r="A52" s="45">
        <v>42</v>
      </c>
      <c r="B52" s="141" t="s">
        <v>268</v>
      </c>
      <c r="C52" s="140"/>
      <c r="D52" s="140"/>
      <c r="E52" s="31"/>
      <c r="F52" s="32"/>
      <c r="G52" s="32"/>
      <c r="H52" s="32"/>
      <c r="I52" s="32"/>
      <c r="J52" s="32"/>
      <c r="K52" s="32"/>
      <c r="L52" s="33"/>
      <c r="M52" s="31"/>
      <c r="N52" s="32"/>
      <c r="O52" s="32"/>
      <c r="P52" s="32"/>
      <c r="Q52" s="32"/>
      <c r="R52" s="32"/>
      <c r="S52" s="32"/>
      <c r="T52" s="13"/>
      <c r="U52" s="31"/>
      <c r="V52" s="32"/>
      <c r="W52" s="32"/>
      <c r="X52" s="32"/>
      <c r="Y52" s="32"/>
      <c r="Z52" s="32"/>
      <c r="AA52" s="32"/>
      <c r="AB52" s="33"/>
      <c r="AC52" s="11"/>
      <c r="AD52" s="32"/>
      <c r="AE52" s="32"/>
      <c r="AF52" s="32"/>
      <c r="AG52" s="32"/>
      <c r="AH52" s="32"/>
      <c r="AI52" s="32"/>
      <c r="AJ52" s="13"/>
      <c r="AK52" s="61">
        <f t="shared" si="0"/>
        <v>0</v>
      </c>
      <c r="AL52" s="62">
        <f t="shared" si="1"/>
        <v>0</v>
      </c>
      <c r="AM52" s="63">
        <f t="shared" si="2"/>
        <v>0</v>
      </c>
      <c r="AN52" s="64">
        <f t="shared" si="3"/>
        <v>0</v>
      </c>
      <c r="AO52" s="65">
        <f t="shared" si="4"/>
        <v>0</v>
      </c>
      <c r="AP52" s="54"/>
      <c r="AR52" s="71">
        <f t="shared" si="5"/>
        <v>0</v>
      </c>
      <c r="AS52" s="32"/>
      <c r="AT52" s="73">
        <f t="shared" si="6"/>
        <v>0</v>
      </c>
      <c r="AU52" s="74" t="str">
        <f t="shared" si="7"/>
        <v/>
      </c>
      <c r="AV52" s="71" t="str">
        <f t="shared" si="8"/>
        <v/>
      </c>
      <c r="AW52" s="32"/>
      <c r="AX52" s="73">
        <f t="shared" si="9"/>
        <v>0</v>
      </c>
      <c r="AY52" s="77" t="str">
        <f t="shared" si="10"/>
        <v/>
      </c>
      <c r="AZ52" s="71" t="str">
        <f t="shared" si="11"/>
        <v/>
      </c>
      <c r="BA52" s="33"/>
      <c r="BB52" s="79" t="str">
        <f t="shared" si="12"/>
        <v/>
      </c>
      <c r="BC52" s="81">
        <f t="shared" si="13"/>
        <v>0</v>
      </c>
      <c r="BE52" s="317">
        <f t="shared" si="14"/>
        <v>0</v>
      </c>
      <c r="BF52" s="317">
        <f t="shared" si="15"/>
        <v>0</v>
      </c>
      <c r="BG52" s="317">
        <f t="shared" si="16"/>
        <v>0</v>
      </c>
      <c r="BH52" s="317">
        <f t="shared" si="17"/>
        <v>0</v>
      </c>
      <c r="BI52" s="317">
        <f t="shared" si="18"/>
        <v>0</v>
      </c>
    </row>
    <row r="53" spans="1:61" x14ac:dyDescent="0.25">
      <c r="A53" s="45">
        <v>43</v>
      </c>
      <c r="B53" s="141" t="s">
        <v>269</v>
      </c>
      <c r="C53" s="34"/>
      <c r="D53" s="36"/>
      <c r="E53" s="31"/>
      <c r="F53" s="32"/>
      <c r="G53" s="32"/>
      <c r="H53" s="32"/>
      <c r="I53" s="32"/>
      <c r="J53" s="32"/>
      <c r="K53" s="32"/>
      <c r="L53" s="33"/>
      <c r="M53" s="31"/>
      <c r="N53" s="32"/>
      <c r="O53" s="32"/>
      <c r="P53" s="32"/>
      <c r="Q53" s="32"/>
      <c r="R53" s="32"/>
      <c r="S53" s="32"/>
      <c r="T53" s="13"/>
      <c r="U53" s="31"/>
      <c r="V53" s="32"/>
      <c r="W53" s="32"/>
      <c r="X53" s="32"/>
      <c r="Y53" s="32"/>
      <c r="Z53" s="32"/>
      <c r="AA53" s="32"/>
      <c r="AB53" s="33"/>
      <c r="AC53" s="11"/>
      <c r="AD53" s="32"/>
      <c r="AE53" s="32"/>
      <c r="AF53" s="32"/>
      <c r="AG53" s="32"/>
      <c r="AH53" s="32"/>
      <c r="AI53" s="32"/>
      <c r="AJ53" s="13"/>
      <c r="AK53" s="61">
        <f t="shared" si="0"/>
        <v>0</v>
      </c>
      <c r="AL53" s="62">
        <f t="shared" si="1"/>
        <v>0</v>
      </c>
      <c r="AM53" s="63">
        <f t="shared" si="2"/>
        <v>0</v>
      </c>
      <c r="AN53" s="64">
        <f t="shared" si="3"/>
        <v>0</v>
      </c>
      <c r="AO53" s="65">
        <f t="shared" si="4"/>
        <v>0</v>
      </c>
      <c r="AP53" s="54"/>
      <c r="AR53" s="71">
        <f t="shared" si="5"/>
        <v>0</v>
      </c>
      <c r="AS53" s="32"/>
      <c r="AT53" s="73">
        <f t="shared" si="6"/>
        <v>0</v>
      </c>
      <c r="AU53" s="74" t="str">
        <f t="shared" si="7"/>
        <v/>
      </c>
      <c r="AV53" s="71" t="str">
        <f t="shared" si="8"/>
        <v/>
      </c>
      <c r="AW53" s="32"/>
      <c r="AX53" s="73">
        <f t="shared" si="9"/>
        <v>0</v>
      </c>
      <c r="AY53" s="77" t="str">
        <f t="shared" si="10"/>
        <v/>
      </c>
      <c r="AZ53" s="71" t="str">
        <f t="shared" si="11"/>
        <v/>
      </c>
      <c r="BA53" s="33"/>
      <c r="BB53" s="79" t="str">
        <f t="shared" si="12"/>
        <v/>
      </c>
      <c r="BC53" s="81">
        <f t="shared" si="13"/>
        <v>0</v>
      </c>
      <c r="BE53" s="317">
        <f t="shared" si="14"/>
        <v>0</v>
      </c>
      <c r="BF53" s="317">
        <f t="shared" si="15"/>
        <v>0</v>
      </c>
      <c r="BG53" s="317">
        <f t="shared" si="16"/>
        <v>0</v>
      </c>
      <c r="BH53" s="317">
        <f t="shared" si="17"/>
        <v>0</v>
      </c>
      <c r="BI53" s="317">
        <f t="shared" si="18"/>
        <v>0</v>
      </c>
    </row>
    <row r="54" spans="1:61" x14ac:dyDescent="0.25">
      <c r="A54" s="45">
        <v>44</v>
      </c>
      <c r="B54" s="141" t="s">
        <v>270</v>
      </c>
      <c r="C54" s="34"/>
      <c r="D54" s="36"/>
      <c r="E54" s="31"/>
      <c r="F54" s="32"/>
      <c r="G54" s="32"/>
      <c r="H54" s="32"/>
      <c r="I54" s="32"/>
      <c r="J54" s="32"/>
      <c r="K54" s="32"/>
      <c r="L54" s="33"/>
      <c r="M54" s="31"/>
      <c r="N54" s="32"/>
      <c r="O54" s="32"/>
      <c r="P54" s="32"/>
      <c r="Q54" s="32"/>
      <c r="R54" s="32"/>
      <c r="S54" s="32"/>
      <c r="T54" s="13"/>
      <c r="U54" s="31"/>
      <c r="V54" s="32"/>
      <c r="W54" s="32"/>
      <c r="X54" s="32"/>
      <c r="Y54" s="32"/>
      <c r="Z54" s="32"/>
      <c r="AA54" s="32"/>
      <c r="AB54" s="33"/>
      <c r="AC54" s="11"/>
      <c r="AD54" s="32"/>
      <c r="AE54" s="32"/>
      <c r="AF54" s="32"/>
      <c r="AG54" s="32"/>
      <c r="AH54" s="32"/>
      <c r="AI54" s="32"/>
      <c r="AJ54" s="13"/>
      <c r="AK54" s="61">
        <f t="shared" si="0"/>
        <v>0</v>
      </c>
      <c r="AL54" s="62">
        <f t="shared" si="1"/>
        <v>0</v>
      </c>
      <c r="AM54" s="63">
        <f t="shared" si="2"/>
        <v>0</v>
      </c>
      <c r="AN54" s="64">
        <f t="shared" si="3"/>
        <v>0</v>
      </c>
      <c r="AO54" s="65">
        <f t="shared" si="4"/>
        <v>0</v>
      </c>
      <c r="AP54" s="54"/>
      <c r="AR54" s="71">
        <f t="shared" si="5"/>
        <v>0</v>
      </c>
      <c r="AS54" s="32"/>
      <c r="AT54" s="73">
        <f t="shared" si="6"/>
        <v>0</v>
      </c>
      <c r="AU54" s="74" t="str">
        <f t="shared" si="7"/>
        <v/>
      </c>
      <c r="AV54" s="71" t="str">
        <f t="shared" si="8"/>
        <v/>
      </c>
      <c r="AW54" s="32"/>
      <c r="AX54" s="73">
        <f t="shared" si="9"/>
        <v>0</v>
      </c>
      <c r="AY54" s="77" t="str">
        <f t="shared" si="10"/>
        <v/>
      </c>
      <c r="AZ54" s="71" t="str">
        <f t="shared" si="11"/>
        <v/>
      </c>
      <c r="BA54" s="33"/>
      <c r="BB54" s="79" t="str">
        <f t="shared" si="12"/>
        <v/>
      </c>
      <c r="BC54" s="81">
        <f t="shared" si="13"/>
        <v>0</v>
      </c>
      <c r="BE54" s="317">
        <f t="shared" si="14"/>
        <v>0</v>
      </c>
      <c r="BF54" s="317">
        <f t="shared" si="15"/>
        <v>0</v>
      </c>
      <c r="BG54" s="317">
        <f t="shared" si="16"/>
        <v>0</v>
      </c>
      <c r="BH54" s="317">
        <f t="shared" si="17"/>
        <v>0</v>
      </c>
      <c r="BI54" s="317">
        <f t="shared" si="18"/>
        <v>0</v>
      </c>
    </row>
    <row r="55" spans="1:61" ht="15.75" thickBot="1" x14ac:dyDescent="0.3">
      <c r="A55" s="46">
        <v>45</v>
      </c>
      <c r="B55" s="141" t="s">
        <v>271</v>
      </c>
      <c r="C55" s="35"/>
      <c r="D55" s="37"/>
      <c r="E55" s="47"/>
      <c r="F55" s="48"/>
      <c r="G55" s="48"/>
      <c r="H55" s="48"/>
      <c r="I55" s="48"/>
      <c r="J55" s="48"/>
      <c r="K55" s="48"/>
      <c r="L55" s="49"/>
      <c r="M55" s="47"/>
      <c r="N55" s="48"/>
      <c r="O55" s="48"/>
      <c r="P55" s="48"/>
      <c r="Q55" s="48"/>
      <c r="R55" s="48"/>
      <c r="S55" s="48"/>
      <c r="T55" s="14"/>
      <c r="U55" s="47"/>
      <c r="V55" s="48"/>
      <c r="W55" s="48"/>
      <c r="X55" s="48"/>
      <c r="Y55" s="48"/>
      <c r="Z55" s="48"/>
      <c r="AA55" s="48"/>
      <c r="AB55" s="49"/>
      <c r="AC55" s="15"/>
      <c r="AD55" s="48"/>
      <c r="AE55" s="48"/>
      <c r="AF55" s="48"/>
      <c r="AG55" s="48"/>
      <c r="AH55" s="48"/>
      <c r="AI55" s="48"/>
      <c r="AJ55" s="14"/>
      <c r="AK55" s="66">
        <f t="shared" si="0"/>
        <v>0</v>
      </c>
      <c r="AL55" s="67">
        <f t="shared" si="1"/>
        <v>0</v>
      </c>
      <c r="AM55" s="68">
        <f t="shared" si="2"/>
        <v>0</v>
      </c>
      <c r="AN55" s="69">
        <f t="shared" si="3"/>
        <v>0</v>
      </c>
      <c r="AO55" s="70">
        <f t="shared" si="4"/>
        <v>0</v>
      </c>
      <c r="AP55" s="55"/>
      <c r="AR55" s="72">
        <f t="shared" si="5"/>
        <v>0</v>
      </c>
      <c r="AS55" s="48"/>
      <c r="AT55" s="75">
        <f t="shared" si="6"/>
        <v>0</v>
      </c>
      <c r="AU55" s="76" t="str">
        <f t="shared" si="7"/>
        <v/>
      </c>
      <c r="AV55" s="72" t="str">
        <f t="shared" si="8"/>
        <v/>
      </c>
      <c r="AW55" s="48"/>
      <c r="AX55" s="75">
        <f t="shared" si="9"/>
        <v>0</v>
      </c>
      <c r="AY55" s="78" t="str">
        <f t="shared" si="10"/>
        <v/>
      </c>
      <c r="AZ55" s="72" t="str">
        <f t="shared" si="11"/>
        <v/>
      </c>
      <c r="BA55" s="49"/>
      <c r="BB55" s="82" t="str">
        <f t="shared" si="12"/>
        <v/>
      </c>
      <c r="BC55" s="83">
        <f t="shared" si="13"/>
        <v>0</v>
      </c>
      <c r="BE55" s="317">
        <f t="shared" si="14"/>
        <v>0</v>
      </c>
      <c r="BF55" s="317">
        <f t="shared" si="15"/>
        <v>0</v>
      </c>
      <c r="BG55" s="317">
        <f t="shared" si="16"/>
        <v>0</v>
      </c>
      <c r="BH55" s="317">
        <f t="shared" si="17"/>
        <v>0</v>
      </c>
      <c r="BI55" s="317">
        <f t="shared" si="18"/>
        <v>0</v>
      </c>
    </row>
  </sheetData>
  <mergeCells count="31">
    <mergeCell ref="AN9:AN10"/>
    <mergeCell ref="AR9:AR10"/>
    <mergeCell ref="AS9:AS10"/>
    <mergeCell ref="U9:AB9"/>
    <mergeCell ref="AC9:AJ9"/>
    <mergeCell ref="AK9:AK10"/>
    <mergeCell ref="AL9:AL10"/>
    <mergeCell ref="AM9:AM10"/>
    <mergeCell ref="E7:S7"/>
    <mergeCell ref="A9:A10"/>
    <mergeCell ref="C9:C10"/>
    <mergeCell ref="D9:D10"/>
    <mergeCell ref="E9:L9"/>
    <mergeCell ref="M9:T9"/>
    <mergeCell ref="B9:B10"/>
    <mergeCell ref="BB7:BC8"/>
    <mergeCell ref="AO7:AO10"/>
    <mergeCell ref="AP7:AP10"/>
    <mergeCell ref="AR7:AU8"/>
    <mergeCell ref="AV7:AY8"/>
    <mergeCell ref="AZ7:BA8"/>
    <mergeCell ref="AZ9:AZ10"/>
    <mergeCell ref="BA9:BA10"/>
    <mergeCell ref="BB9:BB10"/>
    <mergeCell ref="BC9:BC10"/>
    <mergeCell ref="AT9:AT10"/>
    <mergeCell ref="AU9:AU10"/>
    <mergeCell ref="AV9:AV10"/>
    <mergeCell ref="AW9:AW10"/>
    <mergeCell ref="AX9:AX10"/>
    <mergeCell ref="AY9:AY10"/>
  </mergeCells>
  <conditionalFormatting sqref="E13:AD13">
    <cfRule type="cellIs" dxfId="11" priority="1" operator="lessThan">
      <formula>70</formula>
    </cfRule>
  </conditionalFormatting>
  <conditionalFormatting sqref="E11:AJ11">
    <cfRule type="cellIs" dxfId="10" priority="39" operator="lessThan">
      <formula>70</formula>
    </cfRule>
  </conditionalFormatting>
  <conditionalFormatting sqref="G12:L12 G14:L18 G20:L41">
    <cfRule type="cellIs" dxfId="9" priority="42" operator="lessThan">
      <formula>70</formula>
    </cfRule>
  </conditionalFormatting>
  <conditionalFormatting sqref="G19:AH19">
    <cfRule type="cellIs" dxfId="8" priority="5" operator="lessThan">
      <formula>70</formula>
    </cfRule>
  </conditionalFormatting>
  <conditionalFormatting sqref="O12:AB12 O14:AB18 O20:AB41">
    <cfRule type="cellIs" dxfId="7" priority="41" operator="lessThan">
      <formula>70</formula>
    </cfRule>
  </conditionalFormatting>
  <conditionalFormatting sqref="U41:AG41 AI41:AI45 AK11:AP55 E12:F12 M12:N12 AC12:AD12 M14:N18 AC14:AD18 E14:F41 M20:N41 AC20:AD41 E42:AH45 AJ42:AJ45 E46:AJ55">
    <cfRule type="cellIs" dxfId="6" priority="45" operator="lessThan">
      <formula>70</formula>
    </cfRule>
  </conditionalFormatting>
  <conditionalFormatting sqref="AE12:AH18 AE20:AH41">
    <cfRule type="cellIs" dxfId="5" priority="40" operator="lessThan">
      <formula>70</formula>
    </cfRule>
  </conditionalFormatting>
  <conditionalFormatting sqref="AI12:AJ41">
    <cfRule type="cellIs" dxfId="4" priority="37" operator="lessThan">
      <formula>70</formula>
    </cfRule>
  </conditionalFormatting>
  <conditionalFormatting sqref="AR11:AR55">
    <cfRule type="cellIs" dxfId="3" priority="43" operator="lessThan">
      <formula>70</formula>
    </cfRule>
  </conditionalFormatting>
  <conditionalFormatting sqref="AR11:AY55">
    <cfRule type="cellIs" dxfId="2" priority="44" operator="lessThan">
      <formula>70</formula>
    </cfRule>
  </conditionalFormatting>
  <conditionalFormatting sqref="AZ11:AZ55">
    <cfRule type="cellIs" dxfId="1" priority="38" operator="lessThan">
      <formula>70</formula>
    </cfRule>
  </conditionalFormatting>
  <pageMargins left="0.7" right="0.7" top="0.75" bottom="0.75" header="0.3" footer="0.3"/>
  <pageSetup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8334F2-A320-480F-9F73-4FDAEEEF3B7B}">
  <sheetPr>
    <pageSetUpPr fitToPage="1"/>
  </sheetPr>
  <dimension ref="A5:O48"/>
  <sheetViews>
    <sheetView topLeftCell="A2" zoomScaleNormal="100" workbookViewId="0">
      <selection activeCell="T20" sqref="T20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5.42578125" customWidth="1"/>
    <col min="5" max="5" width="6" customWidth="1"/>
    <col min="6" max="6" width="6.140625" customWidth="1"/>
    <col min="7" max="7" width="5.7109375" customWidth="1"/>
    <col min="8" max="8" width="2" customWidth="1"/>
    <col min="10" max="10" width="11.140625" customWidth="1"/>
    <col min="11" max="11" width="4.7109375" customWidth="1"/>
    <col min="12" max="12" width="5.140625" customWidth="1"/>
    <col min="13" max="13" width="6.28515625" customWidth="1"/>
    <col min="14" max="14" width="6.85546875" customWidth="1"/>
    <col min="15" max="15" width="5.710937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5" x14ac:dyDescent="0.25">
      <c r="A5" s="239" t="s">
        <v>66</v>
      </c>
      <c r="B5" s="239"/>
      <c r="C5" s="239"/>
      <c r="D5" s="239"/>
      <c r="E5" s="239"/>
      <c r="F5" s="239"/>
      <c r="G5" s="239"/>
      <c r="I5" s="239" t="s">
        <v>66</v>
      </c>
      <c r="J5" s="239"/>
      <c r="K5" s="239"/>
      <c r="L5" s="239"/>
      <c r="M5" s="239"/>
      <c r="N5" s="239"/>
      <c r="O5" s="239"/>
    </row>
    <row r="6" spans="1:15" ht="15.75" x14ac:dyDescent="0.25">
      <c r="A6" s="240" t="s">
        <v>143</v>
      </c>
      <c r="B6" s="240"/>
      <c r="C6" s="240"/>
      <c r="D6" s="240"/>
      <c r="E6" s="240"/>
      <c r="F6" s="240"/>
      <c r="G6" s="240"/>
      <c r="I6" s="240" t="s">
        <v>143</v>
      </c>
      <c r="J6" s="240"/>
      <c r="K6" s="240"/>
      <c r="L6" s="240"/>
      <c r="M6" s="240"/>
      <c r="N6" s="240"/>
      <c r="O6" s="240"/>
    </row>
    <row r="7" spans="1:15" ht="15.75" x14ac:dyDescent="0.25">
      <c r="A7" s="240" t="s">
        <v>29</v>
      </c>
      <c r="B7" s="240"/>
      <c r="C7" s="240"/>
      <c r="D7" s="240"/>
      <c r="E7" s="240"/>
      <c r="F7" s="240"/>
      <c r="G7" s="240"/>
      <c r="I7" s="240" t="s">
        <v>29</v>
      </c>
      <c r="J7" s="240"/>
      <c r="K7" s="240"/>
      <c r="L7" s="240"/>
      <c r="M7" s="240"/>
      <c r="N7" s="240"/>
      <c r="O7" s="240"/>
    </row>
    <row r="9" spans="1:15" x14ac:dyDescent="0.25">
      <c r="A9" s="97" t="s">
        <v>6</v>
      </c>
      <c r="B9" s="133" t="str">
        <f>VLOOKUP($G$9,ESPANOL!$A$11:$AW$55,2,FALSE)</f>
        <v>3A-A-38</v>
      </c>
      <c r="C9" s="2"/>
      <c r="D9" s="2"/>
      <c r="E9" s="2"/>
      <c r="F9" s="97" t="s">
        <v>65</v>
      </c>
      <c r="G9" s="137">
        <v>38</v>
      </c>
      <c r="I9" s="97" t="s">
        <v>6</v>
      </c>
      <c r="J9" s="133" t="str">
        <f>VLOOKUP($O$9,ESPANOL!$A$11:$AW$55,2,FALSE)</f>
        <v>3A-A-39</v>
      </c>
      <c r="K9" s="2"/>
      <c r="L9" s="2"/>
      <c r="M9" s="2"/>
      <c r="N9" s="97" t="s">
        <v>65</v>
      </c>
      <c r="O9" s="137">
        <v>39</v>
      </c>
    </row>
    <row r="10" spans="1:15" ht="9.6" customHeight="1" x14ac:dyDescent="0.25">
      <c r="B10" s="98"/>
      <c r="C10" s="99"/>
      <c r="D10" s="99"/>
      <c r="E10" s="99"/>
      <c r="F10" s="100"/>
      <c r="G10" s="100"/>
      <c r="J10" s="98"/>
      <c r="K10" s="99"/>
      <c r="L10" s="99"/>
      <c r="M10" s="99"/>
      <c r="N10" s="100"/>
      <c r="O10" s="100"/>
    </row>
    <row r="11" spans="1:15" ht="14.45" customHeight="1" x14ac:dyDescent="0.25">
      <c r="A11" s="97" t="s">
        <v>133</v>
      </c>
      <c r="B11" s="134" t="str">
        <f>VLOOKUP($G$9,ESPANOL!$A$11:$AW$55,3,FALSE)</f>
        <v>ALTIDOR</v>
      </c>
      <c r="C11" s="102"/>
      <c r="D11" s="102"/>
      <c r="E11" s="102"/>
      <c r="F11" s="97" t="s">
        <v>141</v>
      </c>
      <c r="G11" s="137" t="s">
        <v>57</v>
      </c>
      <c r="I11" s="97" t="s">
        <v>133</v>
      </c>
      <c r="J11" s="133" t="str">
        <f>VLOOKUP($O$9,ESPANOL!$A$11:$AW$55,3,FALSE)</f>
        <v>JORDANY</v>
      </c>
      <c r="K11" s="102"/>
      <c r="L11" s="102"/>
      <c r="M11" s="102"/>
      <c r="N11" s="97" t="s">
        <v>141</v>
      </c>
      <c r="O11" s="137" t="s">
        <v>57</v>
      </c>
    </row>
    <row r="12" spans="1:15" ht="8.25" customHeight="1" x14ac:dyDescent="0.25"/>
    <row r="13" spans="1:15" ht="17.45" customHeight="1" x14ac:dyDescent="0.25">
      <c r="A13" s="238" t="s">
        <v>7</v>
      </c>
      <c r="B13" s="238"/>
      <c r="C13" s="238"/>
      <c r="D13" s="104" t="s">
        <v>118</v>
      </c>
      <c r="E13" s="103" t="s">
        <v>45</v>
      </c>
      <c r="F13" s="103" t="s">
        <v>49</v>
      </c>
      <c r="G13" s="103" t="s">
        <v>144</v>
      </c>
      <c r="H13" s="105"/>
      <c r="I13" s="241" t="s">
        <v>7</v>
      </c>
      <c r="J13" s="238"/>
      <c r="K13" s="238"/>
      <c r="L13" s="104" t="s">
        <v>118</v>
      </c>
      <c r="M13" s="103" t="s">
        <v>45</v>
      </c>
      <c r="N13" s="103" t="s">
        <v>49</v>
      </c>
      <c r="O13" s="103" t="s">
        <v>144</v>
      </c>
    </row>
    <row r="14" spans="1:15" ht="18" customHeight="1" x14ac:dyDescent="0.25">
      <c r="A14" s="237" t="s">
        <v>8</v>
      </c>
      <c r="B14" s="237"/>
      <c r="C14" s="237"/>
      <c r="D14" s="163">
        <f>VLOOKUP($G$9,ESPANOL!$A$11:$AW$55,40,FALSE)</f>
        <v>0</v>
      </c>
      <c r="E14" s="3">
        <f>VLOOKUP($G$9,ESPANOL!$A$11:$BC$55,46,FALSE)</f>
        <v>0</v>
      </c>
      <c r="F14" s="3">
        <f>VLOOKUP($G$9,ESPANOL!$A$11:$BC$55,50,FALSE)</f>
        <v>0</v>
      </c>
      <c r="G14" s="3">
        <f>VLOOKUP($G$9,ESPANOL!$A$11:$BE$55,56,FALSE)</f>
        <v>0</v>
      </c>
      <c r="I14" s="237" t="s">
        <v>8</v>
      </c>
      <c r="J14" s="237"/>
      <c r="K14" s="237"/>
      <c r="L14" s="163">
        <f>VLOOKUP($O$9,ESPANOL!$A$11:$AW$55,40,FALSE)</f>
        <v>0</v>
      </c>
      <c r="M14" s="3">
        <f>VLOOKUP($O$9,ESPANOL!$A$11:$BC$55,46,FALSE)</f>
        <v>0</v>
      </c>
      <c r="N14" s="3">
        <f>VLOOKUP($O$9,ESPANOL!$A$11:$BC$55,50,FALSE)</f>
        <v>0</v>
      </c>
      <c r="O14" s="3">
        <f>VLOOKUP($O$9,ESPANOL!$A$11:$BE$55,56,FALSE)</f>
        <v>0</v>
      </c>
    </row>
    <row r="15" spans="1:15" ht="18" customHeight="1" x14ac:dyDescent="0.25">
      <c r="A15" s="237" t="s">
        <v>119</v>
      </c>
      <c r="B15" s="237"/>
      <c r="C15" s="237"/>
      <c r="D15" s="163">
        <f>VLOOKUP($G$9,INGLES!$A$11:$AW$55,40,FALSE)</f>
        <v>0</v>
      </c>
      <c r="E15" s="3">
        <f>VLOOKUP($G$9,INGLES!$A$11:$BC$55,46,FALSE)</f>
        <v>0</v>
      </c>
      <c r="F15" s="3">
        <f>VLOOKUP($G$9,INGLES!$A$11:$BC$55,50,FALSE)</f>
        <v>0</v>
      </c>
      <c r="G15" s="3">
        <f>VLOOKUP($G$9,INGLES!$A$11:$BE$55,56,FALSE)</f>
        <v>0</v>
      </c>
      <c r="I15" s="237" t="s">
        <v>119</v>
      </c>
      <c r="J15" s="237"/>
      <c r="K15" s="237"/>
      <c r="L15" s="163">
        <f>VLOOKUP($O$9,INGLES!$A$11:$AW$55,40,FALSE)</f>
        <v>0</v>
      </c>
      <c r="M15" s="3">
        <f>VLOOKUP($O$9,INGLES!$A$11:$BC$55,46,FALSE)</f>
        <v>0</v>
      </c>
      <c r="N15" s="3">
        <f>VLOOKUP($O$9,INGLES!$A$11:$BC$55,50,FALSE)</f>
        <v>0</v>
      </c>
      <c r="O15" s="3">
        <f>VLOOKUP($O$9,INGLES!$A$11:$BE$55,56,FALSE)</f>
        <v>0</v>
      </c>
    </row>
    <row r="16" spans="1:15" ht="18" customHeight="1" x14ac:dyDescent="0.25">
      <c r="A16" s="237" t="s">
        <v>9</v>
      </c>
      <c r="B16" s="237"/>
      <c r="C16" s="237"/>
      <c r="D16" s="163">
        <f>VLOOKUP($G$9,MATEMATICA!$A$11:$AW$55,40,FALSE)</f>
        <v>0</v>
      </c>
      <c r="E16" s="3">
        <f>VLOOKUP($G$9,MATEMATICA!$A$11:$BC$55,46,FALSE)</f>
        <v>0</v>
      </c>
      <c r="F16" s="3">
        <f>VLOOKUP($G$9,MATEMATICA!$A$11:$BC$55,50,FALSE)</f>
        <v>0</v>
      </c>
      <c r="G16" s="3">
        <f>VLOOKUP($G$9,MATEMATICA!$A$11:$BE$55,56,FALSE)</f>
        <v>0</v>
      </c>
      <c r="I16" s="237" t="s">
        <v>9</v>
      </c>
      <c r="J16" s="237"/>
      <c r="K16" s="237"/>
      <c r="L16" s="163">
        <f>VLOOKUP($O$9,MATEMATICA!$A$11:$AW$55,40,FALSE)</f>
        <v>0</v>
      </c>
      <c r="M16" s="3">
        <f>VLOOKUP($O$9,MATEMATICA!$A$11:$BC$55,46,FALSE)</f>
        <v>0</v>
      </c>
      <c r="N16" s="3">
        <f>VLOOKUP($O$9,MATEMATICA!$A$11:$BC$55,50,FALSE)</f>
        <v>0</v>
      </c>
      <c r="O16" s="3">
        <f>VLOOKUP($O$9,MATEMATICA!$A$11:$BE$55,56,FALSE)</f>
        <v>0</v>
      </c>
    </row>
    <row r="17" spans="1:15" ht="18" customHeight="1" x14ac:dyDescent="0.25">
      <c r="A17" s="237" t="s">
        <v>10</v>
      </c>
      <c r="B17" s="237"/>
      <c r="C17" s="237"/>
      <c r="D17" s="163">
        <f>VLOOKUP($G$9,SOCIALES!$A$11:$AW$55,40,FALSE)</f>
        <v>0</v>
      </c>
      <c r="E17" s="3">
        <f>VLOOKUP($G$9,SOCIALES!$A$11:$BC$55,46,FALSE)</f>
        <v>0</v>
      </c>
      <c r="F17" s="3">
        <f>VLOOKUP($G$9,SOCIALES!$A$11:$BC$55,50,FALSE)</f>
        <v>0</v>
      </c>
      <c r="G17" s="3">
        <f>VLOOKUP($G$9,SOCIALES!$A$11:$BE$55,56,FALSE)</f>
        <v>0</v>
      </c>
      <c r="I17" s="237" t="s">
        <v>10</v>
      </c>
      <c r="J17" s="237"/>
      <c r="K17" s="237"/>
      <c r="L17" s="163">
        <f>VLOOKUP($O$9,SOCIALES!$A$11:$AW$55,40,FALSE)</f>
        <v>0</v>
      </c>
      <c r="M17" s="3">
        <f>VLOOKUP($O$9,SOCIALES!$A$11:$BC$55,46,FALSE)</f>
        <v>0</v>
      </c>
      <c r="N17" s="3">
        <f>VLOOKUP($O$9,SOCIALES!$A$11:$BC$55,50,FALSE)</f>
        <v>0</v>
      </c>
      <c r="O17" s="3">
        <f>VLOOKUP($O$9,SOCIALES!$A$11:$BE$55,56,FALSE)</f>
        <v>0</v>
      </c>
    </row>
    <row r="18" spans="1:15" ht="18" customHeight="1" x14ac:dyDescent="0.25">
      <c r="A18" s="237" t="s">
        <v>11</v>
      </c>
      <c r="B18" s="237"/>
      <c r="C18" s="237"/>
      <c r="D18" s="163">
        <f>VLOOKUP($G$9,NATURALES!$A$11:$AW$55,40,FALSE)</f>
        <v>81</v>
      </c>
      <c r="E18" s="3">
        <f>VLOOKUP($G$9,NATURALES!$A$11:$BC$55,46,FALSE)</f>
        <v>0</v>
      </c>
      <c r="F18" s="3">
        <f>VLOOKUP($G$9,NATURALES!$A$11:$BC$55,50,FALSE)</f>
        <v>0</v>
      </c>
      <c r="G18" s="3">
        <f>VLOOKUP($G$9,NATURALES!$A$11:$BE$55,56,FALSE)</f>
        <v>0</v>
      </c>
      <c r="I18" s="237" t="s">
        <v>11</v>
      </c>
      <c r="J18" s="237"/>
      <c r="K18" s="237"/>
      <c r="L18" s="163">
        <f>VLOOKUP($O$9,NATURALES!$A$11:$AW$55,40,FALSE)</f>
        <v>81</v>
      </c>
      <c r="M18" s="3">
        <f>VLOOKUP($O$9,NATURALES!$A$11:$BC$55,46,FALSE)</f>
        <v>0</v>
      </c>
      <c r="N18" s="3">
        <f>VLOOKUP($O$9,NATURALES!$A$11:$BC$55,50,FALSE)</f>
        <v>0</v>
      </c>
      <c r="O18" s="3">
        <f>VLOOKUP($O$9,NATURALES!$A$11:$BE$55,56,FALSE)</f>
        <v>0</v>
      </c>
    </row>
    <row r="19" spans="1:15" ht="18" customHeight="1" x14ac:dyDescent="0.25">
      <c r="A19" s="237" t="s">
        <v>12</v>
      </c>
      <c r="B19" s="237"/>
      <c r="C19" s="237"/>
      <c r="D19" s="163">
        <f>VLOOKUP($G$9,EDU.ARTISTICA!$A$11:$AW$55,40,FALSE)</f>
        <v>0</v>
      </c>
      <c r="E19" s="3">
        <f>VLOOKUP($G$9,EDU.ARTISTICA!$A$11:$BC$55,46,FALSE)</f>
        <v>0</v>
      </c>
      <c r="F19" s="3">
        <f>VLOOKUP($G$9,EDU.ARTISTICA!$A$11:$BC$55,50,FALSE)</f>
        <v>0</v>
      </c>
      <c r="G19" s="3">
        <f>VLOOKUP($G$9,EDU.ARTISTICA!$A$11:$BE$55,56,FALSE)</f>
        <v>0</v>
      </c>
      <c r="I19" s="237" t="s">
        <v>12</v>
      </c>
      <c r="J19" s="237"/>
      <c r="K19" s="237"/>
      <c r="L19" s="163">
        <f>VLOOKUP($O$9,EDU.ARTISTICA!$A$11:$AW$55,40,FALSE)</f>
        <v>0</v>
      </c>
      <c r="M19" s="3">
        <f>VLOOKUP($O$9,EDU.ARTISTICA!$A$11:$BC$55,46,FALSE)</f>
        <v>0</v>
      </c>
      <c r="N19" s="3">
        <f>VLOOKUP($O$9,EDU.ARTISTICA!$A$11:$BC$55,50,FALSE)</f>
        <v>0</v>
      </c>
      <c r="O19" s="3">
        <f>VLOOKUP($O$9,EDU.ARTISTICA!$A$11:$BE$55,56,FALSE)</f>
        <v>0</v>
      </c>
    </row>
    <row r="20" spans="1:15" ht="18" customHeight="1" x14ac:dyDescent="0.25">
      <c r="A20" s="237" t="s">
        <v>13</v>
      </c>
      <c r="B20" s="237"/>
      <c r="C20" s="237"/>
      <c r="D20" s="163">
        <f>VLOOKUP($G$9,EDU.FISICA!$A$11:$AW$55,40,FALSE)</f>
        <v>81</v>
      </c>
      <c r="E20" s="3">
        <f>VLOOKUP($G$9,EDU.FISICA!$A$11:$BC$55,46,FALSE)</f>
        <v>0</v>
      </c>
      <c r="F20" s="3">
        <f>VLOOKUP($G$9,EDU.FISICA!$A$11:$BC$55,50,FALSE)</f>
        <v>0</v>
      </c>
      <c r="G20" s="3">
        <f>VLOOKUP($G$9,EDU.FISICA!$A$11:$BE$55,56,FALSE)</f>
        <v>0</v>
      </c>
      <c r="I20" s="237" t="s">
        <v>13</v>
      </c>
      <c r="J20" s="237"/>
      <c r="K20" s="237"/>
      <c r="L20" s="163">
        <f>VLOOKUP($O$9,EDU.FISICA!$A$11:$AW$55,40,FALSE)</f>
        <v>81</v>
      </c>
      <c r="M20" s="3">
        <f>VLOOKUP($O$9,EDU.FISICA!$A$11:$BC$55,46,FALSE)</f>
        <v>0</v>
      </c>
      <c r="N20" s="3">
        <f>VLOOKUP($O$9,EDU.FISICA!$A$11:$BC$55,50,FALSE)</f>
        <v>0</v>
      </c>
      <c r="O20" s="3">
        <f>VLOOKUP($O$9,EDU.FISICA!$A$11:$BE$55,56,FALSE)</f>
        <v>0</v>
      </c>
    </row>
    <row r="21" spans="1:15" ht="18" customHeight="1" x14ac:dyDescent="0.25">
      <c r="A21" s="237" t="s">
        <v>120</v>
      </c>
      <c r="B21" s="237"/>
      <c r="C21" s="237"/>
      <c r="D21" s="163">
        <f>VLOOKUP($G$9,RELIGION!$A$11:$AW$55,40,FALSE)</f>
        <v>0</v>
      </c>
      <c r="E21" s="3">
        <f>VLOOKUP($G$9,RELIGION!$A$11:$BC$55,46,FALSE)</f>
        <v>0</v>
      </c>
      <c r="F21" s="3">
        <f>VLOOKUP($G$9,RELIGION!$A$11:$BC$55,50,FALSE)</f>
        <v>0</v>
      </c>
      <c r="G21" s="3">
        <f>VLOOKUP($G$9,RELIGION!$A$11:$BE$55,56,FALSE)</f>
        <v>0</v>
      </c>
      <c r="I21" s="237" t="s">
        <v>120</v>
      </c>
      <c r="J21" s="237"/>
      <c r="K21" s="237"/>
      <c r="L21" s="163">
        <f>VLOOKUP($O$9,RELIGION!$A$11:$AW$55,40,FALSE)</f>
        <v>0</v>
      </c>
      <c r="M21" s="3">
        <f>VLOOKUP($O$9,RELIGION!$A$11:$BC$55,46,FALSE)</f>
        <v>0</v>
      </c>
      <c r="N21" s="3">
        <f>VLOOKUP($O$9,RELIGION!$A$11:$BC$55,50,FALSE)</f>
        <v>0</v>
      </c>
      <c r="O21" s="3">
        <f>VLOOKUP($O$9,RELIGION!$A$11:$BE$55,56,FALSE)</f>
        <v>0</v>
      </c>
    </row>
    <row r="23" spans="1:15" x14ac:dyDescent="0.25">
      <c r="A23" t="s">
        <v>123</v>
      </c>
      <c r="I23" t="s">
        <v>122</v>
      </c>
    </row>
    <row r="30" spans="1:15" x14ac:dyDescent="0.25">
      <c r="A30" s="239" t="s">
        <v>66</v>
      </c>
      <c r="B30" s="239"/>
      <c r="C30" s="239"/>
      <c r="D30" s="239"/>
      <c r="E30" s="239"/>
      <c r="F30" s="239"/>
      <c r="G30" s="239"/>
      <c r="I30" s="239" t="s">
        <v>66</v>
      </c>
      <c r="J30" s="239"/>
      <c r="K30" s="239"/>
      <c r="L30" s="239"/>
      <c r="M30" s="239"/>
      <c r="N30" s="239"/>
      <c r="O30" s="239"/>
    </row>
    <row r="31" spans="1:15" ht="15.75" x14ac:dyDescent="0.25">
      <c r="A31" s="240" t="s">
        <v>143</v>
      </c>
      <c r="B31" s="240"/>
      <c r="C31" s="240"/>
      <c r="D31" s="240"/>
      <c r="E31" s="240"/>
      <c r="F31" s="240"/>
      <c r="G31" s="240"/>
      <c r="I31" s="240" t="s">
        <v>143</v>
      </c>
      <c r="J31" s="240"/>
      <c r="K31" s="240"/>
      <c r="L31" s="240"/>
      <c r="M31" s="240"/>
      <c r="N31" s="240"/>
      <c r="O31" s="240"/>
    </row>
    <row r="32" spans="1:15" ht="15.75" x14ac:dyDescent="0.25">
      <c r="A32" s="240" t="s">
        <v>29</v>
      </c>
      <c r="B32" s="240"/>
      <c r="C32" s="240"/>
      <c r="D32" s="240"/>
      <c r="E32" s="240"/>
      <c r="F32" s="240"/>
      <c r="G32" s="240"/>
      <c r="I32" s="240" t="s">
        <v>29</v>
      </c>
      <c r="J32" s="240"/>
      <c r="K32" s="240"/>
      <c r="L32" s="240"/>
      <c r="M32" s="240"/>
      <c r="N32" s="240"/>
      <c r="O32" s="240"/>
    </row>
    <row r="34" spans="1:15" x14ac:dyDescent="0.25">
      <c r="A34" s="97" t="s">
        <v>6</v>
      </c>
      <c r="B34" s="133" t="str">
        <f>VLOOKUP($G$34,ESPANOL!$A$11:$AW$55,2,FALSE)</f>
        <v>3A-A-35</v>
      </c>
      <c r="C34" s="2"/>
      <c r="D34" s="2"/>
      <c r="E34" s="2"/>
      <c r="F34" s="97" t="s">
        <v>65</v>
      </c>
      <c r="G34" s="137">
        <v>35</v>
      </c>
      <c r="I34" s="97" t="s">
        <v>6</v>
      </c>
      <c r="J34" s="133" t="str">
        <f>VLOOKUP($O$34,ESPANOL!$A$11:$AW$55,2,FALSE)</f>
        <v>3A-A-36</v>
      </c>
      <c r="K34" s="2"/>
      <c r="L34" s="2"/>
      <c r="M34" s="2"/>
      <c r="N34" s="97" t="s">
        <v>65</v>
      </c>
      <c r="O34" s="164">
        <v>36</v>
      </c>
    </row>
    <row r="35" spans="1:15" ht="7.35" customHeight="1" x14ac:dyDescent="0.25">
      <c r="B35" s="98"/>
      <c r="C35" s="99"/>
      <c r="D35" s="99"/>
      <c r="E35" s="99"/>
      <c r="F35" s="100"/>
      <c r="G35" s="100"/>
      <c r="J35" s="98"/>
      <c r="K35" s="99"/>
      <c r="L35" s="99"/>
      <c r="M35" s="99"/>
      <c r="N35" s="100"/>
      <c r="O35" s="100"/>
    </row>
    <row r="36" spans="1:15" ht="13.35" customHeight="1" x14ac:dyDescent="0.25">
      <c r="A36" s="97" t="s">
        <v>133</v>
      </c>
      <c r="B36" s="133" t="str">
        <f>VLOOKUP($G$34,ESPANOL!$A$11:$AW$55,3,FALSE)</f>
        <v>YONATHAN JR</v>
      </c>
      <c r="C36" s="102"/>
      <c r="D36" s="102"/>
      <c r="E36" s="102"/>
      <c r="F36" s="97" t="s">
        <v>141</v>
      </c>
      <c r="G36" s="137" t="s">
        <v>57</v>
      </c>
      <c r="I36" s="97" t="s">
        <v>133</v>
      </c>
      <c r="J36" s="133" t="str">
        <f>VLOOKUP($O$34,ESPANOL!$A$11:$AW$55,3,FALSE)</f>
        <v>YUDITH AILYN</v>
      </c>
      <c r="K36" s="102"/>
      <c r="L36" s="102"/>
      <c r="M36" s="102"/>
      <c r="N36" s="97" t="s">
        <v>141</v>
      </c>
      <c r="O36" s="137" t="s">
        <v>57</v>
      </c>
    </row>
    <row r="37" spans="1:15" ht="7.35" customHeight="1" x14ac:dyDescent="0.25"/>
    <row r="38" spans="1:15" ht="16.7" customHeight="1" x14ac:dyDescent="0.25">
      <c r="A38" s="238" t="s">
        <v>7</v>
      </c>
      <c r="B38" s="238"/>
      <c r="C38" s="238"/>
      <c r="D38" s="104" t="s">
        <v>118</v>
      </c>
      <c r="E38" s="103" t="s">
        <v>45</v>
      </c>
      <c r="F38" s="103" t="s">
        <v>49</v>
      </c>
      <c r="G38" s="103" t="s">
        <v>144</v>
      </c>
      <c r="I38" s="238" t="s">
        <v>7</v>
      </c>
      <c r="J38" s="238"/>
      <c r="K38" s="238"/>
      <c r="L38" s="104" t="s">
        <v>118</v>
      </c>
      <c r="M38" s="103" t="s">
        <v>45</v>
      </c>
      <c r="N38" s="103" t="s">
        <v>49</v>
      </c>
      <c r="O38" s="103" t="s">
        <v>144</v>
      </c>
    </row>
    <row r="39" spans="1:15" ht="18.75" x14ac:dyDescent="0.25">
      <c r="A39" s="237" t="s">
        <v>8</v>
      </c>
      <c r="B39" s="237"/>
      <c r="C39" s="237"/>
      <c r="D39" s="163">
        <f>VLOOKUP($G$34,ESPANOL!$A$11:$AW$55,40,FALSE)</f>
        <v>78.25</v>
      </c>
      <c r="E39" s="3">
        <f>VLOOKUP($G$34,ESPANOL!$A$11:$BC$55,46,FALSE)</f>
        <v>0</v>
      </c>
      <c r="F39" s="3">
        <f>VLOOKUP($G$34,ESPANOL!$A$11:$BC$55,50,FALSE)</f>
        <v>0</v>
      </c>
      <c r="G39" s="3">
        <f>VLOOKUP($G$34,ESPANOL!$A$11:$BE$55,56,FALSE)</f>
        <v>0</v>
      </c>
      <c r="I39" s="237" t="s">
        <v>8</v>
      </c>
      <c r="J39" s="237"/>
      <c r="K39" s="237"/>
      <c r="L39" s="163">
        <f>VLOOKUP($O$34,ESPANOL!$A$11:$AW$55,40,FALSE)</f>
        <v>0</v>
      </c>
      <c r="M39" s="3">
        <f>VLOOKUP($O$34,ESPANOL!$A$11:$BC$55,46,FALSE)</f>
        <v>0</v>
      </c>
      <c r="N39" s="3">
        <f>VLOOKUP($O$34,ESPANOL!$A$11:$BC$55,50,FALSE)</f>
        <v>0</v>
      </c>
      <c r="O39" s="3">
        <f>VLOOKUP($O$34,ESPANOL!$A$11:$BE$55,56,FALSE)</f>
        <v>0</v>
      </c>
    </row>
    <row r="40" spans="1:15" ht="18.75" x14ac:dyDescent="0.25">
      <c r="A40" s="237" t="s">
        <v>119</v>
      </c>
      <c r="B40" s="237"/>
      <c r="C40" s="237"/>
      <c r="D40" s="163">
        <f>VLOOKUP($G$34,INGLES!$A$11:$AW$55,40,FALSE)</f>
        <v>94.5</v>
      </c>
      <c r="E40" s="3">
        <f>VLOOKUP($G$34,INGLES!$A$11:$BC$55,46,FALSE)</f>
        <v>0</v>
      </c>
      <c r="F40" s="3">
        <f>VLOOKUP($G$34,INGLES!$A$11:$BC$55,50,FALSE)</f>
        <v>0</v>
      </c>
      <c r="G40" s="3">
        <f>VLOOKUP($G$34,INGLES!$A$11:$BE$55,56,FALSE)</f>
        <v>0</v>
      </c>
      <c r="I40" s="237" t="s">
        <v>119</v>
      </c>
      <c r="J40" s="237"/>
      <c r="K40" s="237"/>
      <c r="L40" s="163">
        <f>VLOOKUP($O$34,INGLES!$A$11:$AW$55,40,FALSE)</f>
        <v>0</v>
      </c>
      <c r="M40" s="3">
        <f>VLOOKUP($O$34,INGLES!$A$11:$BC$55,46,FALSE)</f>
        <v>0</v>
      </c>
      <c r="N40" s="3">
        <f>VLOOKUP($O$34,INGLES!$A$11:$BC$55,50,FALSE)</f>
        <v>0</v>
      </c>
      <c r="O40" s="3">
        <f>VLOOKUP($O$34,INGLES!$A$11:$BE$55,56,FALSE)</f>
        <v>0</v>
      </c>
    </row>
    <row r="41" spans="1:15" ht="18.75" x14ac:dyDescent="0.25">
      <c r="A41" s="237" t="s">
        <v>9</v>
      </c>
      <c r="B41" s="237"/>
      <c r="C41" s="237"/>
      <c r="D41" s="163">
        <f>VLOOKUP($G$34,MATEMATICA!$A$11:$AW$55,40,FALSE)</f>
        <v>81.25</v>
      </c>
      <c r="E41" s="3">
        <f>VLOOKUP($G$34,MATEMATICA!$A$11:$BC$55,46,FALSE)</f>
        <v>0</v>
      </c>
      <c r="F41" s="3">
        <f>VLOOKUP($G$34,MATEMATICA!$A$11:$BC$55,50,FALSE)</f>
        <v>0</v>
      </c>
      <c r="G41" s="3">
        <f>VLOOKUP($G$34,MATEMATICA!$A$11:$BE$55,56,FALSE)</f>
        <v>0</v>
      </c>
      <c r="I41" s="237" t="s">
        <v>9</v>
      </c>
      <c r="J41" s="237"/>
      <c r="K41" s="237"/>
      <c r="L41" s="163">
        <f>VLOOKUP($O$34,MATEMATICA!$A$11:$AW$55,40,FALSE)</f>
        <v>0</v>
      </c>
      <c r="M41" s="3">
        <f>VLOOKUP($O$34,MATEMATICA!$A$11:$BC$55,46,FALSE)</f>
        <v>0</v>
      </c>
      <c r="N41" s="3">
        <f>VLOOKUP($O$34,MATEMATICA!$A$11:$BC$55,50,FALSE)</f>
        <v>0</v>
      </c>
      <c r="O41" s="3">
        <f>VLOOKUP($O$34,MATEMATICA!$A$11:$BE$55,56,FALSE)</f>
        <v>0</v>
      </c>
    </row>
    <row r="42" spans="1:15" ht="18.75" x14ac:dyDescent="0.25">
      <c r="A42" s="237" t="s">
        <v>10</v>
      </c>
      <c r="B42" s="237"/>
      <c r="C42" s="237"/>
      <c r="D42" s="163">
        <f>VLOOKUP($G$34,SOCIALES!$A$11:$AW$55,40,FALSE)</f>
        <v>84</v>
      </c>
      <c r="E42" s="3">
        <f>VLOOKUP($G$34,SOCIALES!$A$11:$BC$55,46,FALSE)</f>
        <v>0</v>
      </c>
      <c r="F42" s="3">
        <f>VLOOKUP($G$34,SOCIALES!$A$11:$BC$55,50,FALSE)</f>
        <v>0</v>
      </c>
      <c r="G42" s="3">
        <f>VLOOKUP($G$34,SOCIALES!$A$11:$BE$55,56,FALSE)</f>
        <v>0</v>
      </c>
      <c r="I42" s="237" t="s">
        <v>10</v>
      </c>
      <c r="J42" s="237"/>
      <c r="K42" s="237"/>
      <c r="L42" s="163">
        <f>VLOOKUP($O$34,SOCIALES!$A$11:$AW$55,40,FALSE)</f>
        <v>72.5</v>
      </c>
      <c r="M42" s="3">
        <f>VLOOKUP($O$34,SOCIALES!$A$11:$BC$55,46,FALSE)</f>
        <v>0</v>
      </c>
      <c r="N42" s="3">
        <f>VLOOKUP($O$34,SOCIALES!$A$11:$BC$55,50,FALSE)</f>
        <v>0</v>
      </c>
      <c r="O42" s="3">
        <f>VLOOKUP($O$34,SOCIALES!$A$11:$BE$55,56,FALSE)</f>
        <v>0</v>
      </c>
    </row>
    <row r="43" spans="1:15" ht="18.75" x14ac:dyDescent="0.25">
      <c r="A43" s="237" t="s">
        <v>11</v>
      </c>
      <c r="B43" s="237"/>
      <c r="C43" s="237"/>
      <c r="D43" s="163">
        <f>VLOOKUP($G$34,NATURALES!$A$11:$AW$55,40,FALSE)</f>
        <v>90</v>
      </c>
      <c r="E43" s="3">
        <f>VLOOKUP($G$34,NATURALES!$A$11:$BC$55,46,FALSE)</f>
        <v>0</v>
      </c>
      <c r="F43" s="3">
        <f>VLOOKUP($G$34,NATURALES!$A$11:$BC$55,50,FALSE)</f>
        <v>0</v>
      </c>
      <c r="G43" s="3">
        <f>VLOOKUP($G$34,NATURALES!$A$11:$BE$55,56,FALSE)</f>
        <v>0</v>
      </c>
      <c r="I43" s="237" t="s">
        <v>11</v>
      </c>
      <c r="J43" s="237"/>
      <c r="K43" s="237"/>
      <c r="L43" s="163">
        <f>VLOOKUP($O$34,NATURALES!$A$11:$AW$55,40,FALSE)</f>
        <v>86.5</v>
      </c>
      <c r="M43" s="3">
        <f>VLOOKUP($O$34,NATURALES!$A$11:$BC$55,46,FALSE)</f>
        <v>0</v>
      </c>
      <c r="N43" s="3">
        <f>VLOOKUP($O$34,NATURALES!$A$11:$BC$55,50,FALSE)</f>
        <v>0</v>
      </c>
      <c r="O43" s="3">
        <f>VLOOKUP($O$34,NATURALES!$A$11:$BE$55,56,FALSE)</f>
        <v>0</v>
      </c>
    </row>
    <row r="44" spans="1:15" ht="18.75" x14ac:dyDescent="0.25">
      <c r="A44" s="237" t="s">
        <v>12</v>
      </c>
      <c r="B44" s="237"/>
      <c r="C44" s="237"/>
      <c r="D44" s="163">
        <f>VLOOKUP($G$34,EDU.ARTISTICA!$A$11:$AW$55,40,FALSE)</f>
        <v>75</v>
      </c>
      <c r="E44" s="3">
        <f>VLOOKUP($G$34,EDU.ARTISTICA!$A$11:$BC$55,46,FALSE)</f>
        <v>0</v>
      </c>
      <c r="F44" s="3">
        <f>VLOOKUP($G$34,EDU.ARTISTICA!$A$11:$BC$55,50,FALSE)</f>
        <v>0</v>
      </c>
      <c r="G44" s="3">
        <f>VLOOKUP($G$34,EDU.ARTISTICA!$A$11:$BE$55,56,FALSE)</f>
        <v>0</v>
      </c>
      <c r="I44" s="237" t="s">
        <v>12</v>
      </c>
      <c r="J44" s="237"/>
      <c r="K44" s="237"/>
      <c r="L44" s="163">
        <f>VLOOKUP($O$34,EDU.ARTISTICA!$A$11:$AW$55,40,FALSE)</f>
        <v>0</v>
      </c>
      <c r="M44" s="3">
        <f>VLOOKUP($O$34,EDU.ARTISTICA!$A$11:$BC$55,46,FALSE)</f>
        <v>0</v>
      </c>
      <c r="N44" s="3">
        <f>VLOOKUP($O$34,EDU.ARTISTICA!$A$11:$BC$55,50,FALSE)</f>
        <v>0</v>
      </c>
      <c r="O44" s="3">
        <f>VLOOKUP($O$34,EDU.ARTISTICA!$A$11:$BE$55,56,FALSE)</f>
        <v>0</v>
      </c>
    </row>
    <row r="45" spans="1:15" ht="18" customHeight="1" x14ac:dyDescent="0.25">
      <c r="A45" s="237" t="s">
        <v>13</v>
      </c>
      <c r="B45" s="237"/>
      <c r="C45" s="237"/>
      <c r="D45" s="163">
        <f>VLOOKUP($G$34,EDU.FISICA!$A$11:$AW$55,40,FALSE)</f>
        <v>90</v>
      </c>
      <c r="E45" s="3">
        <f>VLOOKUP($G$34,EDU.FISICA!$A$11:$BC$55,46,FALSE)</f>
        <v>0</v>
      </c>
      <c r="F45" s="3">
        <f>VLOOKUP($G$34,EDU.FISICA!$A$11:$BC$55,50,FALSE)</f>
        <v>0</v>
      </c>
      <c r="G45" s="3">
        <f>VLOOKUP($G$34,EDU.FISICA!$A$11:$BE$55,56,FALSE)</f>
        <v>0</v>
      </c>
      <c r="I45" s="237" t="s">
        <v>13</v>
      </c>
      <c r="J45" s="237"/>
      <c r="K45" s="237"/>
      <c r="L45" s="163">
        <f>VLOOKUP($O$34,EDU.FISICA!$A$11:$AW$55,40,FALSE)</f>
        <v>86.5</v>
      </c>
      <c r="M45" s="3">
        <f>VLOOKUP($O$34,EDU.FISICA!$A$11:$BC$55,46,FALSE)</f>
        <v>0</v>
      </c>
      <c r="N45" s="3">
        <f>VLOOKUP($O$34,EDU.FISICA!$A$11:$BC$55,50,FALSE)</f>
        <v>0</v>
      </c>
      <c r="O45" s="3">
        <f>VLOOKUP($O$34,EDU.FISICA!$A$11:$BE$55,56,FALSE)</f>
        <v>0</v>
      </c>
    </row>
    <row r="46" spans="1:15" ht="18.75" x14ac:dyDescent="0.25">
      <c r="A46" s="237" t="s">
        <v>120</v>
      </c>
      <c r="B46" s="237"/>
      <c r="C46" s="237"/>
      <c r="D46" s="163">
        <f>VLOOKUP($G$34,RELIGION!$A$11:$AW$55,40,FALSE)</f>
        <v>68</v>
      </c>
      <c r="E46" s="3">
        <f>VLOOKUP($G$34,RELIGION!$A$11:$BC$55,46,FALSE)</f>
        <v>0</v>
      </c>
      <c r="F46" s="3">
        <f>VLOOKUP($G$34,RELIGION!$A$11:$BC$55,50,FALSE)</f>
        <v>0</v>
      </c>
      <c r="G46" s="3">
        <f>VLOOKUP($G$34,RELIGION!$A$11:$BE$55,56,FALSE)</f>
        <v>0</v>
      </c>
      <c r="I46" s="237" t="s">
        <v>120</v>
      </c>
      <c r="J46" s="237"/>
      <c r="K46" s="237"/>
      <c r="L46" s="163">
        <f>VLOOKUP($O$34,RELIGION!$A$11:$AW$55,40,FALSE)</f>
        <v>0</v>
      </c>
      <c r="M46" s="3">
        <f>VLOOKUP($O$34,RELIGION!$A$11:$BC$55,46,FALSE)</f>
        <v>0</v>
      </c>
      <c r="N46" s="3">
        <f>VLOOKUP($O$34,RELIGION!$A$11:$BC$55,50,FALSE)</f>
        <v>0</v>
      </c>
      <c r="O46" s="3">
        <f>VLOOKUP($O$34,RELIGION!$A$11:$BE$55,56,FALSE)</f>
        <v>0</v>
      </c>
    </row>
    <row r="48" spans="1:15" x14ac:dyDescent="0.25">
      <c r="A48" t="s">
        <v>121</v>
      </c>
      <c r="I48" t="s">
        <v>121</v>
      </c>
    </row>
  </sheetData>
  <mergeCells count="48">
    <mergeCell ref="A5:G5"/>
    <mergeCell ref="A6:G6"/>
    <mergeCell ref="A7:G7"/>
    <mergeCell ref="I5:O5"/>
    <mergeCell ref="I6:O6"/>
    <mergeCell ref="I7:O7"/>
    <mergeCell ref="A15:C15"/>
    <mergeCell ref="I15:K15"/>
    <mergeCell ref="A16:C16"/>
    <mergeCell ref="I16:K16"/>
    <mergeCell ref="A13:C13"/>
    <mergeCell ref="I13:K13"/>
    <mergeCell ref="A14:C14"/>
    <mergeCell ref="I14:K14"/>
    <mergeCell ref="A19:C19"/>
    <mergeCell ref="I19:K19"/>
    <mergeCell ref="A20:C20"/>
    <mergeCell ref="I20:K20"/>
    <mergeCell ref="A17:C17"/>
    <mergeCell ref="I17:K17"/>
    <mergeCell ref="A18:C18"/>
    <mergeCell ref="I18:K18"/>
    <mergeCell ref="A39:C39"/>
    <mergeCell ref="I39:K39"/>
    <mergeCell ref="A21:C21"/>
    <mergeCell ref="I21:K21"/>
    <mergeCell ref="A30:G30"/>
    <mergeCell ref="A31:G31"/>
    <mergeCell ref="A32:G32"/>
    <mergeCell ref="I30:O30"/>
    <mergeCell ref="I31:O31"/>
    <mergeCell ref="I32:O32"/>
    <mergeCell ref="A40:C40"/>
    <mergeCell ref="I40:K40"/>
    <mergeCell ref="A38:C38"/>
    <mergeCell ref="I38:K38"/>
    <mergeCell ref="A46:C46"/>
    <mergeCell ref="I46:K46"/>
    <mergeCell ref="A43:C43"/>
    <mergeCell ref="I43:K43"/>
    <mergeCell ref="A44:C44"/>
    <mergeCell ref="I44:K44"/>
    <mergeCell ref="A45:C45"/>
    <mergeCell ref="I45:K45"/>
    <mergeCell ref="A41:C41"/>
    <mergeCell ref="I41:K41"/>
    <mergeCell ref="A42:C42"/>
    <mergeCell ref="I42:K42"/>
  </mergeCells>
  <pageMargins left="0.27559055118110237" right="0" top="0.31496062992125984" bottom="0" header="0.31496062992125984" footer="0.31496062992125984"/>
  <pageSetup scale="93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011654-4E83-4AFB-B0CD-09589F95690A}">
  <dimension ref="A1:AK29"/>
  <sheetViews>
    <sheetView showZeros="0" zoomScale="115" zoomScaleNormal="115" zoomScalePageLayoutView="50" workbookViewId="0">
      <selection activeCell="AN11" sqref="AN11"/>
    </sheetView>
  </sheetViews>
  <sheetFormatPr baseColWidth="10" defaultRowHeight="15" x14ac:dyDescent="0.25"/>
  <cols>
    <col min="1" max="1" width="4.85546875" style="24" customWidth="1"/>
    <col min="2" max="2" width="22.42578125" style="24" customWidth="1"/>
    <col min="3" max="3" width="5.140625" style="24" customWidth="1"/>
    <col min="4" max="25" width="4.85546875" style="24" customWidth="1"/>
    <col min="26" max="31" width="4.42578125" style="24" customWidth="1"/>
    <col min="32" max="33" width="4.85546875" style="24" customWidth="1"/>
    <col min="34" max="36" width="5.28515625" style="24" customWidth="1"/>
    <col min="37" max="37" width="4.85546875" style="24" customWidth="1"/>
    <col min="38" max="258" width="11.42578125" style="24"/>
    <col min="259" max="259" width="4.85546875" style="24" customWidth="1"/>
    <col min="260" max="260" width="22.42578125" style="24" customWidth="1"/>
    <col min="261" max="289" width="4.85546875" style="24" customWidth="1"/>
    <col min="290" max="293" width="6" style="24" customWidth="1"/>
    <col min="294" max="514" width="11.42578125" style="24"/>
    <col min="515" max="515" width="4.85546875" style="24" customWidth="1"/>
    <col min="516" max="516" width="22.42578125" style="24" customWidth="1"/>
    <col min="517" max="545" width="4.85546875" style="24" customWidth="1"/>
    <col min="546" max="549" width="6" style="24" customWidth="1"/>
    <col min="550" max="770" width="11.42578125" style="24"/>
    <col min="771" max="771" width="4.85546875" style="24" customWidth="1"/>
    <col min="772" max="772" width="22.42578125" style="24" customWidth="1"/>
    <col min="773" max="801" width="4.85546875" style="24" customWidth="1"/>
    <col min="802" max="805" width="6" style="24" customWidth="1"/>
    <col min="806" max="1026" width="11.42578125" style="24"/>
    <col min="1027" max="1027" width="4.85546875" style="24" customWidth="1"/>
    <col min="1028" max="1028" width="22.42578125" style="24" customWidth="1"/>
    <col min="1029" max="1057" width="4.85546875" style="24" customWidth="1"/>
    <col min="1058" max="1061" width="6" style="24" customWidth="1"/>
    <col min="1062" max="1282" width="11.42578125" style="24"/>
    <col min="1283" max="1283" width="4.85546875" style="24" customWidth="1"/>
    <col min="1284" max="1284" width="22.42578125" style="24" customWidth="1"/>
    <col min="1285" max="1313" width="4.85546875" style="24" customWidth="1"/>
    <col min="1314" max="1317" width="6" style="24" customWidth="1"/>
    <col min="1318" max="1538" width="11.42578125" style="24"/>
    <col min="1539" max="1539" width="4.85546875" style="24" customWidth="1"/>
    <col min="1540" max="1540" width="22.42578125" style="24" customWidth="1"/>
    <col min="1541" max="1569" width="4.85546875" style="24" customWidth="1"/>
    <col min="1570" max="1573" width="6" style="24" customWidth="1"/>
    <col min="1574" max="1794" width="11.42578125" style="24"/>
    <col min="1795" max="1795" width="4.85546875" style="24" customWidth="1"/>
    <col min="1796" max="1796" width="22.42578125" style="24" customWidth="1"/>
    <col min="1797" max="1825" width="4.85546875" style="24" customWidth="1"/>
    <col min="1826" max="1829" width="6" style="24" customWidth="1"/>
    <col min="1830" max="2050" width="11.42578125" style="24"/>
    <col min="2051" max="2051" width="4.85546875" style="24" customWidth="1"/>
    <col min="2052" max="2052" width="22.42578125" style="24" customWidth="1"/>
    <col min="2053" max="2081" width="4.85546875" style="24" customWidth="1"/>
    <col min="2082" max="2085" width="6" style="24" customWidth="1"/>
    <col min="2086" max="2306" width="11.42578125" style="24"/>
    <col min="2307" max="2307" width="4.85546875" style="24" customWidth="1"/>
    <col min="2308" max="2308" width="22.42578125" style="24" customWidth="1"/>
    <col min="2309" max="2337" width="4.85546875" style="24" customWidth="1"/>
    <col min="2338" max="2341" width="6" style="24" customWidth="1"/>
    <col min="2342" max="2562" width="11.42578125" style="24"/>
    <col min="2563" max="2563" width="4.85546875" style="24" customWidth="1"/>
    <col min="2564" max="2564" width="22.42578125" style="24" customWidth="1"/>
    <col min="2565" max="2593" width="4.85546875" style="24" customWidth="1"/>
    <col min="2594" max="2597" width="6" style="24" customWidth="1"/>
    <col min="2598" max="2818" width="11.42578125" style="24"/>
    <col min="2819" max="2819" width="4.85546875" style="24" customWidth="1"/>
    <col min="2820" max="2820" width="22.42578125" style="24" customWidth="1"/>
    <col min="2821" max="2849" width="4.85546875" style="24" customWidth="1"/>
    <col min="2850" max="2853" width="6" style="24" customWidth="1"/>
    <col min="2854" max="3074" width="11.42578125" style="24"/>
    <col min="3075" max="3075" width="4.85546875" style="24" customWidth="1"/>
    <col min="3076" max="3076" width="22.42578125" style="24" customWidth="1"/>
    <col min="3077" max="3105" width="4.85546875" style="24" customWidth="1"/>
    <col min="3106" max="3109" width="6" style="24" customWidth="1"/>
    <col min="3110" max="3330" width="11.42578125" style="24"/>
    <col min="3331" max="3331" width="4.85546875" style="24" customWidth="1"/>
    <col min="3332" max="3332" width="22.42578125" style="24" customWidth="1"/>
    <col min="3333" max="3361" width="4.85546875" style="24" customWidth="1"/>
    <col min="3362" max="3365" width="6" style="24" customWidth="1"/>
    <col min="3366" max="3586" width="11.42578125" style="24"/>
    <col min="3587" max="3587" width="4.85546875" style="24" customWidth="1"/>
    <col min="3588" max="3588" width="22.42578125" style="24" customWidth="1"/>
    <col min="3589" max="3617" width="4.85546875" style="24" customWidth="1"/>
    <col min="3618" max="3621" width="6" style="24" customWidth="1"/>
    <col min="3622" max="3842" width="11.42578125" style="24"/>
    <col min="3843" max="3843" width="4.85546875" style="24" customWidth="1"/>
    <col min="3844" max="3844" width="22.42578125" style="24" customWidth="1"/>
    <col min="3845" max="3873" width="4.85546875" style="24" customWidth="1"/>
    <col min="3874" max="3877" width="6" style="24" customWidth="1"/>
    <col min="3878" max="4098" width="11.42578125" style="24"/>
    <col min="4099" max="4099" width="4.85546875" style="24" customWidth="1"/>
    <col min="4100" max="4100" width="22.42578125" style="24" customWidth="1"/>
    <col min="4101" max="4129" width="4.85546875" style="24" customWidth="1"/>
    <col min="4130" max="4133" width="6" style="24" customWidth="1"/>
    <col min="4134" max="4354" width="11.42578125" style="24"/>
    <col min="4355" max="4355" width="4.85546875" style="24" customWidth="1"/>
    <col min="4356" max="4356" width="22.42578125" style="24" customWidth="1"/>
    <col min="4357" max="4385" width="4.85546875" style="24" customWidth="1"/>
    <col min="4386" max="4389" width="6" style="24" customWidth="1"/>
    <col min="4390" max="4610" width="11.42578125" style="24"/>
    <col min="4611" max="4611" width="4.85546875" style="24" customWidth="1"/>
    <col min="4612" max="4612" width="22.42578125" style="24" customWidth="1"/>
    <col min="4613" max="4641" width="4.85546875" style="24" customWidth="1"/>
    <col min="4642" max="4645" width="6" style="24" customWidth="1"/>
    <col min="4646" max="4866" width="11.42578125" style="24"/>
    <col min="4867" max="4867" width="4.85546875" style="24" customWidth="1"/>
    <col min="4868" max="4868" width="22.42578125" style="24" customWidth="1"/>
    <col min="4869" max="4897" width="4.85546875" style="24" customWidth="1"/>
    <col min="4898" max="4901" width="6" style="24" customWidth="1"/>
    <col min="4902" max="5122" width="11.42578125" style="24"/>
    <col min="5123" max="5123" width="4.85546875" style="24" customWidth="1"/>
    <col min="5124" max="5124" width="22.42578125" style="24" customWidth="1"/>
    <col min="5125" max="5153" width="4.85546875" style="24" customWidth="1"/>
    <col min="5154" max="5157" width="6" style="24" customWidth="1"/>
    <col min="5158" max="5378" width="11.42578125" style="24"/>
    <col min="5379" max="5379" width="4.85546875" style="24" customWidth="1"/>
    <col min="5380" max="5380" width="22.42578125" style="24" customWidth="1"/>
    <col min="5381" max="5409" width="4.85546875" style="24" customWidth="1"/>
    <col min="5410" max="5413" width="6" style="24" customWidth="1"/>
    <col min="5414" max="5634" width="11.42578125" style="24"/>
    <col min="5635" max="5635" width="4.85546875" style="24" customWidth="1"/>
    <col min="5636" max="5636" width="22.42578125" style="24" customWidth="1"/>
    <col min="5637" max="5665" width="4.85546875" style="24" customWidth="1"/>
    <col min="5666" max="5669" width="6" style="24" customWidth="1"/>
    <col min="5670" max="5890" width="11.42578125" style="24"/>
    <col min="5891" max="5891" width="4.85546875" style="24" customWidth="1"/>
    <col min="5892" max="5892" width="22.42578125" style="24" customWidth="1"/>
    <col min="5893" max="5921" width="4.85546875" style="24" customWidth="1"/>
    <col min="5922" max="5925" width="6" style="24" customWidth="1"/>
    <col min="5926" max="6146" width="11.42578125" style="24"/>
    <col min="6147" max="6147" width="4.85546875" style="24" customWidth="1"/>
    <col min="6148" max="6148" width="22.42578125" style="24" customWidth="1"/>
    <col min="6149" max="6177" width="4.85546875" style="24" customWidth="1"/>
    <col min="6178" max="6181" width="6" style="24" customWidth="1"/>
    <col min="6182" max="6402" width="11.42578125" style="24"/>
    <col min="6403" max="6403" width="4.85546875" style="24" customWidth="1"/>
    <col min="6404" max="6404" width="22.42578125" style="24" customWidth="1"/>
    <col min="6405" max="6433" width="4.85546875" style="24" customWidth="1"/>
    <col min="6434" max="6437" width="6" style="24" customWidth="1"/>
    <col min="6438" max="6658" width="11.42578125" style="24"/>
    <col min="6659" max="6659" width="4.85546875" style="24" customWidth="1"/>
    <col min="6660" max="6660" width="22.42578125" style="24" customWidth="1"/>
    <col min="6661" max="6689" width="4.85546875" style="24" customWidth="1"/>
    <col min="6690" max="6693" width="6" style="24" customWidth="1"/>
    <col min="6694" max="6914" width="11.42578125" style="24"/>
    <col min="6915" max="6915" width="4.85546875" style="24" customWidth="1"/>
    <col min="6916" max="6916" width="22.42578125" style="24" customWidth="1"/>
    <col min="6917" max="6945" width="4.85546875" style="24" customWidth="1"/>
    <col min="6946" max="6949" width="6" style="24" customWidth="1"/>
    <col min="6950" max="7170" width="11.42578125" style="24"/>
    <col min="7171" max="7171" width="4.85546875" style="24" customWidth="1"/>
    <col min="7172" max="7172" width="22.42578125" style="24" customWidth="1"/>
    <col min="7173" max="7201" width="4.85546875" style="24" customWidth="1"/>
    <col min="7202" max="7205" width="6" style="24" customWidth="1"/>
    <col min="7206" max="7426" width="11.42578125" style="24"/>
    <col min="7427" max="7427" width="4.85546875" style="24" customWidth="1"/>
    <col min="7428" max="7428" width="22.42578125" style="24" customWidth="1"/>
    <col min="7429" max="7457" width="4.85546875" style="24" customWidth="1"/>
    <col min="7458" max="7461" width="6" style="24" customWidth="1"/>
    <col min="7462" max="7682" width="11.42578125" style="24"/>
    <col min="7683" max="7683" width="4.85546875" style="24" customWidth="1"/>
    <col min="7684" max="7684" width="22.42578125" style="24" customWidth="1"/>
    <col min="7685" max="7713" width="4.85546875" style="24" customWidth="1"/>
    <col min="7714" max="7717" width="6" style="24" customWidth="1"/>
    <col min="7718" max="7938" width="11.42578125" style="24"/>
    <col min="7939" max="7939" width="4.85546875" style="24" customWidth="1"/>
    <col min="7940" max="7940" width="22.42578125" style="24" customWidth="1"/>
    <col min="7941" max="7969" width="4.85546875" style="24" customWidth="1"/>
    <col min="7970" max="7973" width="6" style="24" customWidth="1"/>
    <col min="7974" max="8194" width="11.42578125" style="24"/>
    <col min="8195" max="8195" width="4.85546875" style="24" customWidth="1"/>
    <col min="8196" max="8196" width="22.42578125" style="24" customWidth="1"/>
    <col min="8197" max="8225" width="4.85546875" style="24" customWidth="1"/>
    <col min="8226" max="8229" width="6" style="24" customWidth="1"/>
    <col min="8230" max="8450" width="11.42578125" style="24"/>
    <col min="8451" max="8451" width="4.85546875" style="24" customWidth="1"/>
    <col min="8452" max="8452" width="22.42578125" style="24" customWidth="1"/>
    <col min="8453" max="8481" width="4.85546875" style="24" customWidth="1"/>
    <col min="8482" max="8485" width="6" style="24" customWidth="1"/>
    <col min="8486" max="8706" width="11.42578125" style="24"/>
    <col min="8707" max="8707" width="4.85546875" style="24" customWidth="1"/>
    <col min="8708" max="8708" width="22.42578125" style="24" customWidth="1"/>
    <col min="8709" max="8737" width="4.85546875" style="24" customWidth="1"/>
    <col min="8738" max="8741" width="6" style="24" customWidth="1"/>
    <col min="8742" max="8962" width="11.42578125" style="24"/>
    <col min="8963" max="8963" width="4.85546875" style="24" customWidth="1"/>
    <col min="8964" max="8964" width="22.42578125" style="24" customWidth="1"/>
    <col min="8965" max="8993" width="4.85546875" style="24" customWidth="1"/>
    <col min="8994" max="8997" width="6" style="24" customWidth="1"/>
    <col min="8998" max="9218" width="11.42578125" style="24"/>
    <col min="9219" max="9219" width="4.85546875" style="24" customWidth="1"/>
    <col min="9220" max="9220" width="22.42578125" style="24" customWidth="1"/>
    <col min="9221" max="9249" width="4.85546875" style="24" customWidth="1"/>
    <col min="9250" max="9253" width="6" style="24" customWidth="1"/>
    <col min="9254" max="9474" width="11.42578125" style="24"/>
    <col min="9475" max="9475" width="4.85546875" style="24" customWidth="1"/>
    <col min="9476" max="9476" width="22.42578125" style="24" customWidth="1"/>
    <col min="9477" max="9505" width="4.85546875" style="24" customWidth="1"/>
    <col min="9506" max="9509" width="6" style="24" customWidth="1"/>
    <col min="9510" max="9730" width="11.42578125" style="24"/>
    <col min="9731" max="9731" width="4.85546875" style="24" customWidth="1"/>
    <col min="9732" max="9732" width="22.42578125" style="24" customWidth="1"/>
    <col min="9733" max="9761" width="4.85546875" style="24" customWidth="1"/>
    <col min="9762" max="9765" width="6" style="24" customWidth="1"/>
    <col min="9766" max="9986" width="11.42578125" style="24"/>
    <col min="9987" max="9987" width="4.85546875" style="24" customWidth="1"/>
    <col min="9988" max="9988" width="22.42578125" style="24" customWidth="1"/>
    <col min="9989" max="10017" width="4.85546875" style="24" customWidth="1"/>
    <col min="10018" max="10021" width="6" style="24" customWidth="1"/>
    <col min="10022" max="10242" width="11.42578125" style="24"/>
    <col min="10243" max="10243" width="4.85546875" style="24" customWidth="1"/>
    <col min="10244" max="10244" width="22.42578125" style="24" customWidth="1"/>
    <col min="10245" max="10273" width="4.85546875" style="24" customWidth="1"/>
    <col min="10274" max="10277" width="6" style="24" customWidth="1"/>
    <col min="10278" max="10498" width="11.42578125" style="24"/>
    <col min="10499" max="10499" width="4.85546875" style="24" customWidth="1"/>
    <col min="10500" max="10500" width="22.42578125" style="24" customWidth="1"/>
    <col min="10501" max="10529" width="4.85546875" style="24" customWidth="1"/>
    <col min="10530" max="10533" width="6" style="24" customWidth="1"/>
    <col min="10534" max="10754" width="11.42578125" style="24"/>
    <col min="10755" max="10755" width="4.85546875" style="24" customWidth="1"/>
    <col min="10756" max="10756" width="22.42578125" style="24" customWidth="1"/>
    <col min="10757" max="10785" width="4.85546875" style="24" customWidth="1"/>
    <col min="10786" max="10789" width="6" style="24" customWidth="1"/>
    <col min="10790" max="11010" width="11.42578125" style="24"/>
    <col min="11011" max="11011" width="4.85546875" style="24" customWidth="1"/>
    <col min="11012" max="11012" width="22.42578125" style="24" customWidth="1"/>
    <col min="11013" max="11041" width="4.85546875" style="24" customWidth="1"/>
    <col min="11042" max="11045" width="6" style="24" customWidth="1"/>
    <col min="11046" max="11266" width="11.42578125" style="24"/>
    <col min="11267" max="11267" width="4.85546875" style="24" customWidth="1"/>
    <col min="11268" max="11268" width="22.42578125" style="24" customWidth="1"/>
    <col min="11269" max="11297" width="4.85546875" style="24" customWidth="1"/>
    <col min="11298" max="11301" width="6" style="24" customWidth="1"/>
    <col min="11302" max="11522" width="11.42578125" style="24"/>
    <col min="11523" max="11523" width="4.85546875" style="24" customWidth="1"/>
    <col min="11524" max="11524" width="22.42578125" style="24" customWidth="1"/>
    <col min="11525" max="11553" width="4.85546875" style="24" customWidth="1"/>
    <col min="11554" max="11557" width="6" style="24" customWidth="1"/>
    <col min="11558" max="11778" width="11.42578125" style="24"/>
    <col min="11779" max="11779" width="4.85546875" style="24" customWidth="1"/>
    <col min="11780" max="11780" width="22.42578125" style="24" customWidth="1"/>
    <col min="11781" max="11809" width="4.85546875" style="24" customWidth="1"/>
    <col min="11810" max="11813" width="6" style="24" customWidth="1"/>
    <col min="11814" max="12034" width="11.42578125" style="24"/>
    <col min="12035" max="12035" width="4.85546875" style="24" customWidth="1"/>
    <col min="12036" max="12036" width="22.42578125" style="24" customWidth="1"/>
    <col min="12037" max="12065" width="4.85546875" style="24" customWidth="1"/>
    <col min="12066" max="12069" width="6" style="24" customWidth="1"/>
    <col min="12070" max="12290" width="11.42578125" style="24"/>
    <col min="12291" max="12291" width="4.85546875" style="24" customWidth="1"/>
    <col min="12292" max="12292" width="22.42578125" style="24" customWidth="1"/>
    <col min="12293" max="12321" width="4.85546875" style="24" customWidth="1"/>
    <col min="12322" max="12325" width="6" style="24" customWidth="1"/>
    <col min="12326" max="12546" width="11.42578125" style="24"/>
    <col min="12547" max="12547" width="4.85546875" style="24" customWidth="1"/>
    <col min="12548" max="12548" width="22.42578125" style="24" customWidth="1"/>
    <col min="12549" max="12577" width="4.85546875" style="24" customWidth="1"/>
    <col min="12578" max="12581" width="6" style="24" customWidth="1"/>
    <col min="12582" max="12802" width="11.42578125" style="24"/>
    <col min="12803" max="12803" width="4.85546875" style="24" customWidth="1"/>
    <col min="12804" max="12804" width="22.42578125" style="24" customWidth="1"/>
    <col min="12805" max="12833" width="4.85546875" style="24" customWidth="1"/>
    <col min="12834" max="12837" width="6" style="24" customWidth="1"/>
    <col min="12838" max="13058" width="11.42578125" style="24"/>
    <col min="13059" max="13059" width="4.85546875" style="24" customWidth="1"/>
    <col min="13060" max="13060" width="22.42578125" style="24" customWidth="1"/>
    <col min="13061" max="13089" width="4.85546875" style="24" customWidth="1"/>
    <col min="13090" max="13093" width="6" style="24" customWidth="1"/>
    <col min="13094" max="13314" width="11.42578125" style="24"/>
    <col min="13315" max="13315" width="4.85546875" style="24" customWidth="1"/>
    <col min="13316" max="13316" width="22.42578125" style="24" customWidth="1"/>
    <col min="13317" max="13345" width="4.85546875" style="24" customWidth="1"/>
    <col min="13346" max="13349" width="6" style="24" customWidth="1"/>
    <col min="13350" max="13570" width="11.42578125" style="24"/>
    <col min="13571" max="13571" width="4.85546875" style="24" customWidth="1"/>
    <col min="13572" max="13572" width="22.42578125" style="24" customWidth="1"/>
    <col min="13573" max="13601" width="4.85546875" style="24" customWidth="1"/>
    <col min="13602" max="13605" width="6" style="24" customWidth="1"/>
    <col min="13606" max="13826" width="11.42578125" style="24"/>
    <col min="13827" max="13827" width="4.85546875" style="24" customWidth="1"/>
    <col min="13828" max="13828" width="22.42578125" style="24" customWidth="1"/>
    <col min="13829" max="13857" width="4.85546875" style="24" customWidth="1"/>
    <col min="13858" max="13861" width="6" style="24" customWidth="1"/>
    <col min="13862" max="14082" width="11.42578125" style="24"/>
    <col min="14083" max="14083" width="4.85546875" style="24" customWidth="1"/>
    <col min="14084" max="14084" width="22.42578125" style="24" customWidth="1"/>
    <col min="14085" max="14113" width="4.85546875" style="24" customWidth="1"/>
    <col min="14114" max="14117" width="6" style="24" customWidth="1"/>
    <col min="14118" max="14338" width="11.42578125" style="24"/>
    <col min="14339" max="14339" width="4.85546875" style="24" customWidth="1"/>
    <col min="14340" max="14340" width="22.42578125" style="24" customWidth="1"/>
    <col min="14341" max="14369" width="4.85546875" style="24" customWidth="1"/>
    <col min="14370" max="14373" width="6" style="24" customWidth="1"/>
    <col min="14374" max="14594" width="11.42578125" style="24"/>
    <col min="14595" max="14595" width="4.85546875" style="24" customWidth="1"/>
    <col min="14596" max="14596" width="22.42578125" style="24" customWidth="1"/>
    <col min="14597" max="14625" width="4.85546875" style="24" customWidth="1"/>
    <col min="14626" max="14629" width="6" style="24" customWidth="1"/>
    <col min="14630" max="14850" width="11.42578125" style="24"/>
    <col min="14851" max="14851" width="4.85546875" style="24" customWidth="1"/>
    <col min="14852" max="14852" width="22.42578125" style="24" customWidth="1"/>
    <col min="14853" max="14881" width="4.85546875" style="24" customWidth="1"/>
    <col min="14882" max="14885" width="6" style="24" customWidth="1"/>
    <col min="14886" max="15106" width="11.42578125" style="24"/>
    <col min="15107" max="15107" width="4.85546875" style="24" customWidth="1"/>
    <col min="15108" max="15108" width="22.42578125" style="24" customWidth="1"/>
    <col min="15109" max="15137" width="4.85546875" style="24" customWidth="1"/>
    <col min="15138" max="15141" width="6" style="24" customWidth="1"/>
    <col min="15142" max="15362" width="11.42578125" style="24"/>
    <col min="15363" max="15363" width="4.85546875" style="24" customWidth="1"/>
    <col min="15364" max="15364" width="22.42578125" style="24" customWidth="1"/>
    <col min="15365" max="15393" width="4.85546875" style="24" customWidth="1"/>
    <col min="15394" max="15397" width="6" style="24" customWidth="1"/>
    <col min="15398" max="15618" width="11.42578125" style="24"/>
    <col min="15619" max="15619" width="4.85546875" style="24" customWidth="1"/>
    <col min="15620" max="15620" width="22.42578125" style="24" customWidth="1"/>
    <col min="15621" max="15649" width="4.85546875" style="24" customWidth="1"/>
    <col min="15650" max="15653" width="6" style="24" customWidth="1"/>
    <col min="15654" max="15874" width="11.42578125" style="24"/>
    <col min="15875" max="15875" width="4.85546875" style="24" customWidth="1"/>
    <col min="15876" max="15876" width="22.42578125" style="24" customWidth="1"/>
    <col min="15877" max="15905" width="4.85546875" style="24" customWidth="1"/>
    <col min="15906" max="15909" width="6" style="24" customWidth="1"/>
    <col min="15910" max="16130" width="11.42578125" style="24"/>
    <col min="16131" max="16131" width="4.85546875" style="24" customWidth="1"/>
    <col min="16132" max="16132" width="22.42578125" style="24" customWidth="1"/>
    <col min="16133" max="16161" width="4.85546875" style="24" customWidth="1"/>
    <col min="16162" max="16165" width="6" style="24" customWidth="1"/>
    <col min="16166" max="16384" width="11.42578125" style="24"/>
  </cols>
  <sheetData>
    <row r="1" spans="1:37" ht="31.5" x14ac:dyDescent="0.25">
      <c r="I1" s="84"/>
      <c r="J1" s="272" t="s">
        <v>225</v>
      </c>
      <c r="K1" s="272"/>
      <c r="L1" s="272"/>
      <c r="M1" s="272"/>
      <c r="N1" s="272"/>
      <c r="O1" s="272"/>
      <c r="P1" s="272"/>
      <c r="Q1" s="272"/>
      <c r="R1" s="272"/>
      <c r="S1" s="272"/>
      <c r="T1" s="272"/>
      <c r="U1" s="272"/>
      <c r="V1" s="272"/>
      <c r="W1" s="272"/>
      <c r="X1" s="272"/>
      <c r="Y1" s="272"/>
      <c r="Z1" s="272"/>
      <c r="AA1" s="272"/>
      <c r="AB1" s="272"/>
      <c r="AC1" s="272"/>
      <c r="AD1" s="272"/>
    </row>
    <row r="2" spans="1:37" ht="31.5" x14ac:dyDescent="0.25">
      <c r="J2" s="273" t="s">
        <v>64</v>
      </c>
      <c r="K2" s="273"/>
      <c r="L2" s="273"/>
      <c r="M2" s="273"/>
      <c r="N2" s="273"/>
      <c r="O2" s="273"/>
      <c r="P2" s="273"/>
      <c r="Q2" s="273"/>
      <c r="R2" s="273"/>
      <c r="S2" s="273"/>
      <c r="T2" s="273"/>
      <c r="U2" s="273"/>
      <c r="V2" s="273"/>
      <c r="W2" s="273"/>
      <c r="X2" s="273"/>
      <c r="Y2" s="273"/>
      <c r="Z2" s="273"/>
      <c r="AA2" s="273"/>
      <c r="AB2" s="273"/>
      <c r="AC2" s="273"/>
      <c r="AD2" s="273"/>
    </row>
    <row r="4" spans="1:37" x14ac:dyDescent="0.25">
      <c r="J4" s="283" t="s">
        <v>111</v>
      </c>
      <c r="K4" s="283"/>
      <c r="L4" s="96" t="str">
        <f>VLOOKUP($L$6,ESPANOL!$A$11:$AW$55,2,FALSE)</f>
        <v>3A-A-06</v>
      </c>
      <c r="M4" s="85"/>
      <c r="N4" s="85"/>
      <c r="O4" s="85"/>
      <c r="P4" s="85"/>
      <c r="Q4" s="85"/>
      <c r="R4" s="85"/>
      <c r="T4" s="283" t="s">
        <v>110</v>
      </c>
      <c r="U4" s="283"/>
      <c r="V4" s="95" t="str">
        <f>VLOOKUP($L$6,ESPANOL!$A$11:$AW$55,3,FALSE)</f>
        <v>ANGEL LUIS</v>
      </c>
      <c r="W4" s="85"/>
      <c r="X4" s="85"/>
      <c r="Y4" s="85"/>
      <c r="Z4" s="85"/>
      <c r="AA4" s="85"/>
      <c r="AB4" s="85"/>
    </row>
    <row r="5" spans="1:37" x14ac:dyDescent="0.25">
      <c r="A5" s="271" t="s">
        <v>67</v>
      </c>
      <c r="B5" s="271"/>
      <c r="C5" s="271"/>
      <c r="D5" s="271"/>
      <c r="E5" s="271"/>
      <c r="F5" s="271"/>
      <c r="G5" s="271"/>
      <c r="H5" s="271"/>
      <c r="I5" s="271"/>
      <c r="K5" s="23"/>
    </row>
    <row r="6" spans="1:37" x14ac:dyDescent="0.25">
      <c r="A6" s="271" t="s">
        <v>60</v>
      </c>
      <c r="B6" s="271"/>
      <c r="C6" s="271"/>
      <c r="D6" s="271"/>
      <c r="E6" s="271"/>
      <c r="F6" s="271"/>
      <c r="G6" s="271"/>
      <c r="H6" s="271"/>
      <c r="I6" s="271"/>
      <c r="J6" s="284" t="s">
        <v>109</v>
      </c>
      <c r="K6" s="284"/>
      <c r="L6" s="86">
        <v>6</v>
      </c>
      <c r="N6" s="284" t="s">
        <v>112</v>
      </c>
      <c r="O6" s="284"/>
      <c r="P6" s="87" t="s">
        <v>57</v>
      </c>
      <c r="R6" s="284" t="s">
        <v>113</v>
      </c>
      <c r="S6" s="284"/>
      <c r="T6" s="284"/>
      <c r="U6" s="88" t="s">
        <v>114</v>
      </c>
      <c r="W6" s="283" t="s">
        <v>115</v>
      </c>
      <c r="X6" s="283"/>
      <c r="Y6" s="89" t="s">
        <v>116</v>
      </c>
    </row>
    <row r="7" spans="1:37" x14ac:dyDescent="0.25">
      <c r="A7" s="271" t="s">
        <v>61</v>
      </c>
      <c r="B7" s="271"/>
      <c r="C7" s="271"/>
      <c r="D7" s="271"/>
      <c r="E7" s="271"/>
      <c r="F7" s="271"/>
      <c r="G7" s="271"/>
      <c r="H7" s="271"/>
      <c r="I7" s="271"/>
    </row>
    <row r="8" spans="1:37" ht="7.7" customHeight="1" x14ac:dyDescent="0.25"/>
    <row r="9" spans="1:37" ht="19.5" customHeight="1" x14ac:dyDescent="0.25">
      <c r="A9" s="276" t="s">
        <v>18</v>
      </c>
      <c r="B9" s="276"/>
      <c r="C9" s="276"/>
      <c r="D9" s="276"/>
      <c r="E9" s="276"/>
      <c r="F9" s="276"/>
      <c r="G9" s="276"/>
      <c r="H9" s="276"/>
      <c r="I9" s="276"/>
      <c r="J9" s="276"/>
      <c r="K9" s="276"/>
      <c r="L9" s="276"/>
      <c r="M9" s="276"/>
      <c r="N9" s="276"/>
      <c r="O9" s="276"/>
      <c r="P9" s="276"/>
      <c r="Q9" s="276"/>
      <c r="R9" s="276"/>
      <c r="S9" s="276"/>
      <c r="T9" s="276"/>
      <c r="U9" s="276"/>
      <c r="V9" s="276"/>
      <c r="W9" s="276"/>
      <c r="X9" s="276"/>
      <c r="Y9" s="276"/>
      <c r="Z9" s="276"/>
      <c r="AA9" s="276"/>
      <c r="AB9" s="276"/>
      <c r="AC9" s="276"/>
      <c r="AD9" s="276"/>
      <c r="AE9" s="276"/>
      <c r="AF9" s="276"/>
      <c r="AG9" s="276"/>
      <c r="AH9" s="276"/>
      <c r="AI9" s="276"/>
      <c r="AJ9" s="276"/>
      <c r="AK9" s="276"/>
    </row>
    <row r="10" spans="1:37" ht="7.7" customHeight="1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</row>
    <row r="11" spans="1:37" ht="35.450000000000003" customHeight="1" x14ac:dyDescent="0.25">
      <c r="A11" s="265" t="s">
        <v>30</v>
      </c>
      <c r="B11" s="266"/>
      <c r="C11" s="267"/>
      <c r="D11" s="277" t="s">
        <v>31</v>
      </c>
      <c r="E11" s="278"/>
      <c r="F11" s="278"/>
      <c r="G11" s="279"/>
      <c r="H11" s="286" t="s">
        <v>32</v>
      </c>
      <c r="I11" s="287"/>
      <c r="J11" s="287"/>
      <c r="K11" s="288"/>
      <c r="L11" s="289" t="s">
        <v>33</v>
      </c>
      <c r="M11" s="290"/>
      <c r="N11" s="290"/>
      <c r="O11" s="291"/>
      <c r="P11" s="289" t="s">
        <v>34</v>
      </c>
      <c r="Q11" s="290"/>
      <c r="R11" s="290"/>
      <c r="S11" s="291"/>
      <c r="T11" s="295" t="s">
        <v>35</v>
      </c>
      <c r="U11" s="295"/>
      <c r="V11" s="295"/>
      <c r="W11" s="295"/>
      <c r="X11" s="274" t="s">
        <v>36</v>
      </c>
      <c r="Y11" s="274" t="s">
        <v>62</v>
      </c>
      <c r="Z11" s="295" t="s">
        <v>20</v>
      </c>
      <c r="AA11" s="295"/>
      <c r="AB11" s="295"/>
      <c r="AC11" s="295"/>
      <c r="AD11" s="295" t="s">
        <v>21</v>
      </c>
      <c r="AE11" s="295"/>
      <c r="AF11" s="295"/>
      <c r="AG11" s="295"/>
      <c r="AH11" s="285" t="s">
        <v>37</v>
      </c>
      <c r="AI11" s="285"/>
      <c r="AJ11" s="285" t="s">
        <v>38</v>
      </c>
      <c r="AK11" s="285"/>
    </row>
    <row r="12" spans="1:37" ht="35.450000000000003" customHeight="1" x14ac:dyDescent="0.25">
      <c r="A12" s="268"/>
      <c r="B12" s="269"/>
      <c r="C12" s="270"/>
      <c r="D12" s="280"/>
      <c r="E12" s="281"/>
      <c r="F12" s="281"/>
      <c r="G12" s="282"/>
      <c r="H12" s="286" t="s">
        <v>39</v>
      </c>
      <c r="I12" s="287"/>
      <c r="J12" s="287"/>
      <c r="K12" s="288"/>
      <c r="L12" s="289" t="s">
        <v>40</v>
      </c>
      <c r="M12" s="290"/>
      <c r="N12" s="290"/>
      <c r="O12" s="291"/>
      <c r="P12" s="292" t="s">
        <v>41</v>
      </c>
      <c r="Q12" s="293"/>
      <c r="R12" s="293"/>
      <c r="S12" s="294"/>
      <c r="T12" s="295"/>
      <c r="U12" s="295"/>
      <c r="V12" s="295"/>
      <c r="W12" s="295"/>
      <c r="X12" s="274"/>
      <c r="Y12" s="274"/>
      <c r="Z12" s="275" t="s">
        <v>42</v>
      </c>
      <c r="AA12" s="275" t="s">
        <v>43</v>
      </c>
      <c r="AB12" s="275" t="s">
        <v>44</v>
      </c>
      <c r="AC12" s="275" t="s">
        <v>45</v>
      </c>
      <c r="AD12" s="275" t="s">
        <v>46</v>
      </c>
      <c r="AE12" s="275" t="s">
        <v>47</v>
      </c>
      <c r="AF12" s="275" t="s">
        <v>48</v>
      </c>
      <c r="AG12" s="275" t="s">
        <v>49</v>
      </c>
      <c r="AH12" s="275" t="s">
        <v>50</v>
      </c>
      <c r="AI12" s="275" t="s">
        <v>51</v>
      </c>
      <c r="AJ12" s="285"/>
      <c r="AK12" s="285"/>
    </row>
    <row r="13" spans="1:37" ht="24.6" customHeight="1" x14ac:dyDescent="0.25">
      <c r="A13" s="262" t="s">
        <v>52</v>
      </c>
      <c r="B13" s="263"/>
      <c r="C13" s="264"/>
      <c r="D13" s="90" t="s">
        <v>0</v>
      </c>
      <c r="E13" s="91" t="s">
        <v>1</v>
      </c>
      <c r="F13" s="91" t="s">
        <v>2</v>
      </c>
      <c r="G13" s="91" t="s">
        <v>3</v>
      </c>
      <c r="H13" s="90" t="s">
        <v>0</v>
      </c>
      <c r="I13" s="91" t="s">
        <v>1</v>
      </c>
      <c r="J13" s="91" t="s">
        <v>2</v>
      </c>
      <c r="K13" s="91" t="s">
        <v>3</v>
      </c>
      <c r="L13" s="90" t="s">
        <v>0</v>
      </c>
      <c r="M13" s="91" t="s">
        <v>1</v>
      </c>
      <c r="N13" s="91" t="s">
        <v>2</v>
      </c>
      <c r="O13" s="91" t="s">
        <v>3</v>
      </c>
      <c r="P13" s="90" t="s">
        <v>0</v>
      </c>
      <c r="Q13" s="91" t="s">
        <v>1</v>
      </c>
      <c r="R13" s="91" t="s">
        <v>2</v>
      </c>
      <c r="S13" s="91" t="s">
        <v>3</v>
      </c>
      <c r="T13" s="91" t="s">
        <v>53</v>
      </c>
      <c r="U13" s="91" t="s">
        <v>54</v>
      </c>
      <c r="V13" s="91" t="s">
        <v>55</v>
      </c>
      <c r="W13" s="91" t="s">
        <v>56</v>
      </c>
      <c r="X13" s="274"/>
      <c r="Y13" s="274"/>
      <c r="Z13" s="275"/>
      <c r="AA13" s="275"/>
      <c r="AB13" s="275"/>
      <c r="AC13" s="275"/>
      <c r="AD13" s="275"/>
      <c r="AE13" s="275"/>
      <c r="AF13" s="275"/>
      <c r="AG13" s="275"/>
      <c r="AH13" s="275"/>
      <c r="AI13" s="275"/>
      <c r="AJ13" s="92" t="s">
        <v>63</v>
      </c>
      <c r="AK13" s="92" t="s">
        <v>58</v>
      </c>
    </row>
    <row r="14" spans="1:37" ht="19.350000000000001" customHeight="1" x14ac:dyDescent="0.25">
      <c r="A14" s="259" t="s">
        <v>59</v>
      </c>
      <c r="B14" s="256" t="s">
        <v>22</v>
      </c>
      <c r="C14" s="93" t="s">
        <v>88</v>
      </c>
      <c r="D14" s="94" t="str">
        <f>VLOOKUP($L$6,ESPANOL!$A$11:$AW$55,4,FALSE)</f>
        <v>DE LA CRUZ BRAZOBAN</v>
      </c>
      <c r="E14" s="94">
        <f>VLOOKUP($L$6,ESPANOL!$A$11:$AW$55,6,FALSE)</f>
        <v>0</v>
      </c>
      <c r="F14" s="94">
        <f>VLOOKUP($L$6,ESPANOL!$A$11:$AW$55,8,FALSE)</f>
        <v>0</v>
      </c>
      <c r="G14" s="94">
        <f>VLOOKUP($L$6,ESPANOL!$A$11:$AW$55,10,FALSE)</f>
        <v>0</v>
      </c>
      <c r="H14" s="94">
        <f>VLOOKUP($L$6,ESPANOL!$A$11:$AW$55,12,FALSE)</f>
        <v>0</v>
      </c>
      <c r="I14" s="94">
        <f>VLOOKUP($L$6,ESPANOL!$A$11:$AW$55,14,FALSE)</f>
        <v>0</v>
      </c>
      <c r="J14" s="94">
        <f>VLOOKUP($L$6,ESPANOL!$A$11:$AW$55,16,FALSE)</f>
        <v>0</v>
      </c>
      <c r="K14" s="94">
        <f>VLOOKUP($L$6,ESPANOL!$A$11:$AW$55,18,FALSE)</f>
        <v>0</v>
      </c>
      <c r="L14" s="94">
        <f>VLOOKUP($L$6,ESPANOL!$A$11:$AW$55,20,FALSE)</f>
        <v>0</v>
      </c>
      <c r="M14" s="94">
        <f>VLOOKUP($L$6,ESPANOL!$A$11:$AW$55,22,FALSE)</f>
        <v>0</v>
      </c>
      <c r="N14" s="94">
        <f>VLOOKUP($L$6,ESPANOL!$A$11:$AW$55,24,FALSE)</f>
        <v>0</v>
      </c>
      <c r="O14" s="94">
        <f>VLOOKUP($L$6,ESPANOL!$A$11:$AW$55,26,FALSE)</f>
        <v>0</v>
      </c>
      <c r="P14" s="94">
        <f>VLOOKUP($L$6,ESPANOL!$A$11:$AW$55,28,FALSE)</f>
        <v>0</v>
      </c>
      <c r="Q14" s="94">
        <f>VLOOKUP($L$6,ESPANOL!$A$11:$AW$55,30,FALSE)</f>
        <v>0</v>
      </c>
      <c r="R14" s="94">
        <f>VLOOKUP($L$6,ESPANOL!$A$11:$AW$55,32,FALSE)</f>
        <v>0</v>
      </c>
      <c r="S14" s="94">
        <f>VLOOKUP($L$6,ESPANOL!$A$11:$AW$55,34,FALSE)</f>
        <v>0</v>
      </c>
      <c r="T14" s="242">
        <f>VLOOKUP($L$6,ESPANOL!$A$11:$AW$55,36,FALSE)</f>
        <v>0</v>
      </c>
      <c r="U14" s="242">
        <f>VLOOKUP($L$6,ESPANOL!$A$11:$AW$55,37,FALSE)</f>
        <v>81.25</v>
      </c>
      <c r="V14" s="242">
        <f>VLOOKUP($L$6,ESPANOL!$A$11:$AW$55,38,FALSE)</f>
        <v>81</v>
      </c>
      <c r="W14" s="242">
        <f>VLOOKUP($L$6,ESPANOL!$A$11:$AW$55,39,FALSE)</f>
        <v>80.25</v>
      </c>
      <c r="X14" s="244">
        <f>VLOOKUP($L$6,ESPANOL!$A$11:$AW$55,40,FALSE)</f>
        <v>81</v>
      </c>
      <c r="Y14" s="248">
        <f>VLOOKUP($L$6,ESPANOL!$A$11:$AW$55,41,FALSE)</f>
        <v>80.875</v>
      </c>
      <c r="Z14" s="250">
        <f>VLOOKUP($L$6,ESPANOL!$A$11:$BC$55,43,FALSE)</f>
        <v>0</v>
      </c>
      <c r="AA14" s="250" t="str">
        <f>VLOOKUP($L$6,ESPANOL!$A$11:$BC$55,44,FALSE)</f>
        <v/>
      </c>
      <c r="AB14" s="250">
        <f>VLOOKUP($L$6,ESPANOL!$A$11:$BC$55,45,FALSE)</f>
        <v>0</v>
      </c>
      <c r="AC14" s="248">
        <f>VLOOKUP($L$6,ESPANOL!$A$11:$BC$55,46,FALSE)</f>
        <v>0</v>
      </c>
      <c r="AD14" s="254" t="str">
        <f>VLOOKUP($L$6,ESPANOL!$A$11:$BC$55,47,FALSE)</f>
        <v/>
      </c>
      <c r="AE14" s="250" t="str">
        <f>VLOOKUP($L$6,ESPANOL!$A$11:$BC$55,48,FALSE)</f>
        <v/>
      </c>
      <c r="AF14" s="250">
        <f>VLOOKUP($L$6,ESPANOL!$A$11:$BC$55,49,FALSE)</f>
        <v>0</v>
      </c>
      <c r="AG14" s="252">
        <f>VLOOKUP($L$6,ESPANOL!$A$11:$BC$55,50,FALSE)</f>
        <v>0</v>
      </c>
      <c r="AH14" s="248" t="str">
        <f>VLOOKUP($L$6,ESPANOL!$A$11:$BC$55,51,FALSE)</f>
        <v/>
      </c>
      <c r="AI14" s="250" t="str">
        <f>VLOOKUP($L$6,ESPANOL!$A$11:$BC$55,52,FALSE)</f>
        <v/>
      </c>
      <c r="AJ14" s="244">
        <f>VLOOKUP($L$6,ESPANOL!$A$11:$BC$55,53,FALSE)</f>
        <v>0</v>
      </c>
      <c r="AK14" s="246">
        <f>VLOOKUP($L$6,ESPANOL!$A$11:$BC$55,54,FALSE)</f>
        <v>80.875</v>
      </c>
    </row>
    <row r="15" spans="1:37" ht="19.350000000000001" customHeight="1" x14ac:dyDescent="0.25">
      <c r="A15" s="260"/>
      <c r="B15" s="257"/>
      <c r="C15" s="93" t="s">
        <v>89</v>
      </c>
      <c r="D15" s="94">
        <f>VLOOKUP($L$6,ESPANOL!$A$11:$AW$55,5,FALSE)</f>
        <v>80</v>
      </c>
      <c r="E15" s="94">
        <f>VLOOKUP($L$6,ESPANOL!$A$11:$AW$55,7,FALSE)</f>
        <v>78</v>
      </c>
      <c r="F15" s="94">
        <f>VLOOKUP($L$6,ESPANOL!$A$11:$AW$55,9,FALSE)</f>
        <v>83</v>
      </c>
      <c r="G15" s="94">
        <f>VLOOKUP($L$6,ESPANOL!$A$11:$AW$55,11,FALSE)</f>
        <v>84</v>
      </c>
      <c r="H15" s="94">
        <f>VLOOKUP($L$6,ESPANOL!$A$11:$AW$55,13,FALSE)</f>
        <v>84</v>
      </c>
      <c r="I15" s="94">
        <f>VLOOKUP($L$6,ESPANOL!$A$11:$AW$55,15,FALSE)</f>
        <v>79</v>
      </c>
      <c r="J15" s="94">
        <f>VLOOKUP($L$6,ESPANOL!$A$11:$AW$55,17,FALSE)</f>
        <v>76</v>
      </c>
      <c r="K15" s="94">
        <f>VLOOKUP($L$6,ESPANOL!$A$11:$AW$55,19,FALSE)</f>
        <v>85</v>
      </c>
      <c r="L15" s="94">
        <f>VLOOKUP($L$6,ESPANOL!$A$11:$AW$55,21,FALSE)</f>
        <v>76</v>
      </c>
      <c r="M15" s="94">
        <f>VLOOKUP($L$6,ESPANOL!$A$11:$AW$55,23,FALSE)</f>
        <v>80</v>
      </c>
      <c r="N15" s="94">
        <f>VLOOKUP($L$6,ESPANOL!$A$11:$AW$55,25,FALSE)</f>
        <v>79</v>
      </c>
      <c r="O15" s="94">
        <f>VLOOKUP($L$6,ESPANOL!$A$11:$AW$55,27,FALSE)</f>
        <v>86</v>
      </c>
      <c r="P15" s="94">
        <f>VLOOKUP($L$6,ESPANOL!$A$11:$AW$55,29,FALSE)</f>
        <v>75</v>
      </c>
      <c r="Q15" s="94">
        <f>VLOOKUP($L$6,ESPANOL!$A$11:$AW$55,31,FALSE)</f>
        <v>76</v>
      </c>
      <c r="R15" s="94">
        <f>VLOOKUP($L$6,ESPANOL!$A$11:$AW$55,33,FALSE)</f>
        <v>85</v>
      </c>
      <c r="S15" s="94">
        <f>VLOOKUP($L$6,ESPANOL!$A$11:$AW$55,35,FALSE)</f>
        <v>88</v>
      </c>
      <c r="T15" s="243"/>
      <c r="U15" s="243"/>
      <c r="V15" s="243"/>
      <c r="W15" s="243"/>
      <c r="X15" s="245"/>
      <c r="Y15" s="249"/>
      <c r="Z15" s="251"/>
      <c r="AA15" s="251"/>
      <c r="AB15" s="251"/>
      <c r="AC15" s="249"/>
      <c r="AD15" s="255"/>
      <c r="AE15" s="251"/>
      <c r="AF15" s="251"/>
      <c r="AG15" s="253"/>
      <c r="AH15" s="249"/>
      <c r="AI15" s="251"/>
      <c r="AJ15" s="245"/>
      <c r="AK15" s="247"/>
    </row>
    <row r="16" spans="1:37" ht="19.350000000000001" customHeight="1" x14ac:dyDescent="0.25">
      <c r="A16" s="260"/>
      <c r="B16" s="256" t="s">
        <v>23</v>
      </c>
      <c r="C16" s="93" t="s">
        <v>88</v>
      </c>
      <c r="D16" s="94" t="str">
        <f>VLOOKUP($L$6,INGLES!$A$11:$AW$55,4,FALSE)</f>
        <v>DE LA CRUZ BRAZOBAN</v>
      </c>
      <c r="E16" s="94">
        <f>VLOOKUP($L$6,INGLES!$A$11:$AW$55,6,FALSE)</f>
        <v>0</v>
      </c>
      <c r="F16" s="94">
        <f>VLOOKUP($L$6,INGLES!$A$11:$AW$55,8,FALSE)</f>
        <v>0</v>
      </c>
      <c r="G16" s="94">
        <f>VLOOKUP($L$6,INGLES!$A$11:$AW$55,10,FALSE)</f>
        <v>0</v>
      </c>
      <c r="H16" s="94">
        <f>VLOOKUP($L$6,INGLES!$A$11:$AW$55,12,FALSE)</f>
        <v>0</v>
      </c>
      <c r="I16" s="94">
        <f>VLOOKUP($L$6,INGLES!$A$11:$AW$55,14,FALSE)</f>
        <v>0</v>
      </c>
      <c r="J16" s="94">
        <f>VLOOKUP($L$6,INGLES!$A$11:$AW$55,16,FALSE)</f>
        <v>0</v>
      </c>
      <c r="K16" s="94">
        <f>VLOOKUP($L$6,INGLES!$A$11:$AW$55,18,FALSE)</f>
        <v>0</v>
      </c>
      <c r="L16" s="94">
        <f>VLOOKUP($L$6,INGLES!$A$11:$AW$55,20,FALSE)</f>
        <v>0</v>
      </c>
      <c r="M16" s="94">
        <f>VLOOKUP($L$6,INGLES!$A$11:$AW$55,22,FALSE)</f>
        <v>0</v>
      </c>
      <c r="N16" s="94">
        <f>VLOOKUP($L$6,INGLES!$A$11:$AW$55,24,FALSE)</f>
        <v>0</v>
      </c>
      <c r="O16" s="94">
        <f>VLOOKUP($L$6,INGLES!$A$11:$AW$55,26,FALSE)</f>
        <v>0</v>
      </c>
      <c r="P16" s="94">
        <f>VLOOKUP($L$6,INGLES!$A$11:$AW$55,28,FALSE)</f>
        <v>0</v>
      </c>
      <c r="Q16" s="94">
        <f>VLOOKUP($L$6,INGLES!$A$11:$AW$55,30,FALSE)</f>
        <v>0</v>
      </c>
      <c r="R16" s="94">
        <f>VLOOKUP($L$6,INGLES!$A$11:$AW$55,32,FALSE)</f>
        <v>0</v>
      </c>
      <c r="S16" s="94">
        <f>VLOOKUP($L$6,INGLES!$A$11:$AW$55,34,FALSE)</f>
        <v>0</v>
      </c>
      <c r="T16" s="242">
        <f>VLOOKUP($L$6,INGLES!$A$11:$AW$55,36,FALSE)</f>
        <v>0</v>
      </c>
      <c r="U16" s="242">
        <f>VLOOKUP($L$6,INGLES!$A$11:$AW$55,37,FALSE)</f>
        <v>89.75</v>
      </c>
      <c r="V16" s="242">
        <f>VLOOKUP($L$6,INGLES!$A$11:$AW$55,38,FALSE)</f>
        <v>90</v>
      </c>
      <c r="W16" s="242">
        <f>VLOOKUP($L$6,INGLES!$A$11:$AW$55,39,FALSE)</f>
        <v>91</v>
      </c>
      <c r="X16" s="244">
        <f>VLOOKUP($L$6,INGLES!$A$11:$AW$55,40,FALSE)</f>
        <v>91.5</v>
      </c>
      <c r="Y16" s="248">
        <f>VLOOKUP($L$6,INGLES!$A$11:$AW$55,41,FALSE)</f>
        <v>90.5625</v>
      </c>
      <c r="Z16" s="250">
        <f>VLOOKUP($L$6,INGLES!$A$11:$BC$55,43,FALSE)</f>
        <v>0</v>
      </c>
      <c r="AA16" s="250" t="str">
        <f>VLOOKUP($L$6,INGLES!$A$11:$BC$55,44,FALSE)</f>
        <v/>
      </c>
      <c r="AB16" s="250">
        <f>VLOOKUP($L$6,INGLES!$A$11:$BC$55,45,FALSE)</f>
        <v>0</v>
      </c>
      <c r="AC16" s="248">
        <f>VLOOKUP($L$6,INGLES!$A$11:$BC$55,46,FALSE)</f>
        <v>0</v>
      </c>
      <c r="AD16" s="254" t="str">
        <f>VLOOKUP($L$6,INGLES!$A$11:$BC$55,47,FALSE)</f>
        <v/>
      </c>
      <c r="AE16" s="250" t="str">
        <f>VLOOKUP($L$6,INGLES!$A$11:$BC$55,48,FALSE)</f>
        <v/>
      </c>
      <c r="AF16" s="250">
        <f>VLOOKUP($L$6,INGLES!$A$11:$BC$55,49,FALSE)</f>
        <v>0</v>
      </c>
      <c r="AG16" s="252">
        <f>VLOOKUP($L$6,INGLES!$A$11:$BC$55,50,FALSE)</f>
        <v>0</v>
      </c>
      <c r="AH16" s="252" t="str">
        <f>VLOOKUP($L$6,INGLES!$A$11:$BC$55,51,FALSE)</f>
        <v/>
      </c>
      <c r="AI16" s="250" t="str">
        <f>VLOOKUP($L$6,INGLES!$A$11:$BC$55,52,FALSE)</f>
        <v/>
      </c>
      <c r="AJ16" s="244">
        <f>VLOOKUP($L$6,INGLES!$A$11:$BC$55,53,FALSE)</f>
        <v>0</v>
      </c>
      <c r="AK16" s="246">
        <f>VLOOKUP($L$6,INGLES!$A$11:$BC$55,54,FALSE)</f>
        <v>90.5625</v>
      </c>
    </row>
    <row r="17" spans="1:37" ht="19.350000000000001" customHeight="1" x14ac:dyDescent="0.25">
      <c r="A17" s="260"/>
      <c r="B17" s="257"/>
      <c r="C17" s="93" t="s">
        <v>89</v>
      </c>
      <c r="D17" s="94">
        <f>VLOOKUP($L$6,INGLES!$A$11:$AW$55,5,FALSE)</f>
        <v>86</v>
      </c>
      <c r="E17" s="94">
        <f>VLOOKUP($L$6,INGLES!$A$11:$AW$55,7,FALSE)</f>
        <v>90</v>
      </c>
      <c r="F17" s="94">
        <f>VLOOKUP($L$6,INGLES!$A$11:$AW$55,9,FALSE)</f>
        <v>89</v>
      </c>
      <c r="G17" s="94">
        <f>VLOOKUP($L$6,INGLES!$A$11:$AW$55,11,FALSE)</f>
        <v>94</v>
      </c>
      <c r="H17" s="94">
        <f>VLOOKUP($L$6,INGLES!$A$11:$AW$55,13,FALSE)</f>
        <v>94</v>
      </c>
      <c r="I17" s="94">
        <f>VLOOKUP($L$6,INGLES!$A$11:$AW$55,15,FALSE)</f>
        <v>86</v>
      </c>
      <c r="J17" s="94">
        <f>VLOOKUP($L$6,INGLES!$A$11:$AW$55,17,FALSE)</f>
        <v>90</v>
      </c>
      <c r="K17" s="94">
        <f>VLOOKUP($L$6,INGLES!$A$11:$AW$55,19,FALSE)</f>
        <v>90</v>
      </c>
      <c r="L17" s="94">
        <f>VLOOKUP($L$6,INGLES!$A$11:$AW$55,21,FALSE)</f>
        <v>90</v>
      </c>
      <c r="M17" s="94">
        <f>VLOOKUP($L$6,INGLES!$A$11:$AW$55,23,FALSE)</f>
        <v>92</v>
      </c>
      <c r="N17" s="94">
        <f>VLOOKUP($L$6,INGLES!$A$11:$AW$55,25,FALSE)</f>
        <v>92</v>
      </c>
      <c r="O17" s="94">
        <f>VLOOKUP($L$6,INGLES!$A$11:$AW$55,27,FALSE)</f>
        <v>90</v>
      </c>
      <c r="P17" s="94">
        <f>VLOOKUP($L$6,INGLES!$A$11:$AW$55,29,FALSE)</f>
        <v>88</v>
      </c>
      <c r="Q17" s="94">
        <f>VLOOKUP($L$6,INGLES!$A$11:$AW$55,31,FALSE)</f>
        <v>92</v>
      </c>
      <c r="R17" s="94">
        <f>VLOOKUP($L$6,INGLES!$A$11:$AW$55,33,FALSE)</f>
        <v>92</v>
      </c>
      <c r="S17" s="94">
        <f>VLOOKUP($L$6,INGLES!$A$11:$AW$55,35,FALSE)</f>
        <v>94</v>
      </c>
      <c r="T17" s="243"/>
      <c r="U17" s="243"/>
      <c r="V17" s="243"/>
      <c r="W17" s="243"/>
      <c r="X17" s="245"/>
      <c r="Y17" s="249"/>
      <c r="Z17" s="251"/>
      <c r="AA17" s="251"/>
      <c r="AB17" s="251"/>
      <c r="AC17" s="249"/>
      <c r="AD17" s="255"/>
      <c r="AE17" s="251"/>
      <c r="AF17" s="251"/>
      <c r="AG17" s="253"/>
      <c r="AH17" s="253"/>
      <c r="AI17" s="251"/>
      <c r="AJ17" s="245"/>
      <c r="AK17" s="247"/>
    </row>
    <row r="18" spans="1:37" ht="19.350000000000001" customHeight="1" x14ac:dyDescent="0.25">
      <c r="A18" s="260"/>
      <c r="B18" s="256" t="s">
        <v>24</v>
      </c>
      <c r="C18" s="93" t="s">
        <v>88</v>
      </c>
      <c r="D18" s="94" t="str">
        <f>VLOOKUP($L$6,MATEMATICA!$A$11:$AW$55,4,FALSE)</f>
        <v>DE LA CRUZ BRAZOBAN</v>
      </c>
      <c r="E18" s="94">
        <f>VLOOKUP($L$6,MATEMATICA!$A$11:$AW$55,6,FALSE)</f>
        <v>0</v>
      </c>
      <c r="F18" s="94">
        <f>VLOOKUP($L$6,MATEMATICA!$A$11:$AW$55,8,FALSE)</f>
        <v>0</v>
      </c>
      <c r="G18" s="94">
        <f>VLOOKUP($L$6,MATEMATICA!$A$11:$AW$55,10,FALSE)</f>
        <v>0</v>
      </c>
      <c r="H18" s="94">
        <f>VLOOKUP($L$6,MATEMATICA!$A$11:$AW$55,12,FALSE)</f>
        <v>0</v>
      </c>
      <c r="I18" s="94">
        <f>VLOOKUP($L$6,MATEMATICA!$A$11:$AW$55,14,FALSE)</f>
        <v>0</v>
      </c>
      <c r="J18" s="94">
        <f>VLOOKUP($L$6,MATEMATICA!$A$11:$AW$55,16,FALSE)</f>
        <v>0</v>
      </c>
      <c r="K18" s="94">
        <f>VLOOKUP($L$6,MATEMATICA!$A$11:$AW$55,18,FALSE)</f>
        <v>0</v>
      </c>
      <c r="L18" s="94">
        <f>VLOOKUP($L$6,MATEMATICA!$A$11:$AW$55,20,FALSE)</f>
        <v>0</v>
      </c>
      <c r="M18" s="94">
        <f>VLOOKUP($L$6,MATEMATICA!$A$11:$AW$55,22,FALSE)</f>
        <v>0</v>
      </c>
      <c r="N18" s="94">
        <f>VLOOKUP($L$6,MATEMATICA!$A$11:$AW$55,24,FALSE)</f>
        <v>0</v>
      </c>
      <c r="O18" s="94">
        <f>VLOOKUP($L$6,MATEMATICA!$A$11:$AW$55,26,FALSE)</f>
        <v>0</v>
      </c>
      <c r="P18" s="94">
        <f>VLOOKUP($L$6,MATEMATICA!$A$11:$AW$55,28,FALSE)</f>
        <v>0</v>
      </c>
      <c r="Q18" s="94">
        <f>VLOOKUP($L$6,MATEMATICA!$A$11:$AW$55,30,FALSE)</f>
        <v>0</v>
      </c>
      <c r="R18" s="94">
        <f>VLOOKUP($L$6,MATEMATICA!$A$11:$AW$55,32,FALSE)</f>
        <v>0</v>
      </c>
      <c r="S18" s="94">
        <f>VLOOKUP($L$6,MATEMATICA!$A$11:$AW$55,34,FALSE)</f>
        <v>0</v>
      </c>
      <c r="T18" s="242">
        <f>VLOOKUP($L$6,MATEMATICA!$A$11:$AW$55,36,FALSE)</f>
        <v>0</v>
      </c>
      <c r="U18" s="242">
        <f>VLOOKUP($L$6,MATEMATICA!$A$11:$AW$55,37,FALSE)</f>
        <v>70.75</v>
      </c>
      <c r="V18" s="242">
        <f>VLOOKUP($L$6,MATEMATICA!$A$11:$AW$55,38,FALSE)</f>
        <v>71.75</v>
      </c>
      <c r="W18" s="242">
        <f>VLOOKUP($L$6,MATEMATICA!$A$11:$AW$55,39,FALSE)</f>
        <v>71</v>
      </c>
      <c r="X18" s="244">
        <f>VLOOKUP($L$6,MATEMATICA!$A$11:$AW$55,40,FALSE)</f>
        <v>71</v>
      </c>
      <c r="Y18" s="248">
        <f>VLOOKUP($L$6,MATEMATICA!$A$11:$AW$55,41,FALSE)</f>
        <v>71.125</v>
      </c>
      <c r="Z18" s="250">
        <f>VLOOKUP($L$6,MATEMATICA!$A$11:$BC$55,43,FALSE)</f>
        <v>0</v>
      </c>
      <c r="AA18" s="250" t="str">
        <f>VLOOKUP($L$6,MATEMATICA!$A$11:$BC$55,44,FALSE)</f>
        <v/>
      </c>
      <c r="AB18" s="250">
        <f>VLOOKUP($L$6,MATEMATICA!$A$11:$BC$55,45,FALSE)</f>
        <v>0</v>
      </c>
      <c r="AC18" s="248">
        <f>VLOOKUP($L$6,MATEMATICA!$A$11:$BC$55,46,FALSE)</f>
        <v>0</v>
      </c>
      <c r="AD18" s="254" t="str">
        <f>VLOOKUP($L$6,MATEMATICA!$A$11:$BC$55,47,FALSE)</f>
        <v/>
      </c>
      <c r="AE18" s="250" t="str">
        <f>VLOOKUP($L$6,MATEMATICA!$A$11:$BC$55,48,FALSE)</f>
        <v/>
      </c>
      <c r="AF18" s="250">
        <f>VLOOKUP($L$6,MATEMATICA!$A$11:$BC$55,49,FALSE)</f>
        <v>0</v>
      </c>
      <c r="AG18" s="252">
        <f>VLOOKUP($L$6,MATEMATICA!$A$11:$BC$55,50,FALSE)</f>
        <v>0</v>
      </c>
      <c r="AH18" s="252" t="str">
        <f>VLOOKUP($L$6,MATEMATICA!$A$11:$BC$55,51,FALSE)</f>
        <v/>
      </c>
      <c r="AI18" s="250" t="str">
        <f>VLOOKUP($L$6,MATEMATICA!$A$11:$BC$55,52,FALSE)</f>
        <v/>
      </c>
      <c r="AJ18" s="244">
        <f>VLOOKUP($L$6,MATEMATICA!$A$11:$BC$55,53,FALSE)</f>
        <v>0</v>
      </c>
      <c r="AK18" s="246">
        <f>VLOOKUP($L$6,MATEMATICA!$A$11:$BC$55,54,FALSE)</f>
        <v>71.125</v>
      </c>
    </row>
    <row r="19" spans="1:37" ht="19.350000000000001" customHeight="1" x14ac:dyDescent="0.25">
      <c r="A19" s="260"/>
      <c r="B19" s="257"/>
      <c r="C19" s="93" t="s">
        <v>89</v>
      </c>
      <c r="D19" s="94">
        <f>VLOOKUP($L$6,MATEMATICA!$A$11:$AW$55,5,FALSE)</f>
        <v>70</v>
      </c>
      <c r="E19" s="94">
        <f>VLOOKUP($L$6,MATEMATICA!$A$11:$AW$55,7,FALSE)</f>
        <v>71</v>
      </c>
      <c r="F19" s="94">
        <f>VLOOKUP($L$6,MATEMATICA!$A$11:$AW$55,9,FALSE)</f>
        <v>70</v>
      </c>
      <c r="G19" s="94">
        <f>VLOOKUP($L$6,MATEMATICA!$A$11:$AW$55,11,FALSE)</f>
        <v>72</v>
      </c>
      <c r="H19" s="94">
        <f>VLOOKUP($L$6,MATEMATICA!$A$11:$AW$55,13,FALSE)</f>
        <v>74</v>
      </c>
      <c r="I19" s="94">
        <f>VLOOKUP($L$6,MATEMATICA!$A$11:$AW$55,15,FALSE)</f>
        <v>72</v>
      </c>
      <c r="J19" s="94">
        <f>VLOOKUP($L$6,MATEMATICA!$A$11:$AW$55,17,FALSE)</f>
        <v>71</v>
      </c>
      <c r="K19" s="94">
        <f>VLOOKUP($L$6,MATEMATICA!$A$11:$AW$55,19,FALSE)</f>
        <v>70</v>
      </c>
      <c r="L19" s="94">
        <f>VLOOKUP($L$6,MATEMATICA!$A$11:$AW$55,21,FALSE)</f>
        <v>70</v>
      </c>
      <c r="M19" s="94">
        <f>VLOOKUP($L$6,MATEMATICA!$A$11:$AW$55,23,FALSE)</f>
        <v>72</v>
      </c>
      <c r="N19" s="94">
        <f>VLOOKUP($L$6,MATEMATICA!$A$11:$AW$55,25,FALSE)</f>
        <v>70</v>
      </c>
      <c r="O19" s="94">
        <f>VLOOKUP($L$6,MATEMATICA!$A$11:$AW$55,27,FALSE)</f>
        <v>72</v>
      </c>
      <c r="P19" s="94">
        <f>VLOOKUP($L$6,MATEMATICA!$A$11:$AW$55,29,FALSE)</f>
        <v>73</v>
      </c>
      <c r="Q19" s="94">
        <f>VLOOKUP($L$6,MATEMATICA!$A$11:$AW$55,31,FALSE)</f>
        <v>70</v>
      </c>
      <c r="R19" s="94">
        <f>VLOOKUP($L$6,MATEMATICA!$A$11:$AW$55,33,FALSE)</f>
        <v>71</v>
      </c>
      <c r="S19" s="94">
        <f>VLOOKUP($L$6,MATEMATICA!$A$11:$AW$55,35,FALSE)</f>
        <v>70</v>
      </c>
      <c r="T19" s="243"/>
      <c r="U19" s="243"/>
      <c r="V19" s="243"/>
      <c r="W19" s="243"/>
      <c r="X19" s="245"/>
      <c r="Y19" s="249"/>
      <c r="Z19" s="251"/>
      <c r="AA19" s="251"/>
      <c r="AB19" s="251"/>
      <c r="AC19" s="249"/>
      <c r="AD19" s="255"/>
      <c r="AE19" s="251"/>
      <c r="AF19" s="251"/>
      <c r="AG19" s="253"/>
      <c r="AH19" s="253"/>
      <c r="AI19" s="251"/>
      <c r="AJ19" s="245"/>
      <c r="AK19" s="247"/>
    </row>
    <row r="20" spans="1:37" ht="19.350000000000001" customHeight="1" x14ac:dyDescent="0.25">
      <c r="A20" s="260"/>
      <c r="B20" s="256" t="s">
        <v>25</v>
      </c>
      <c r="C20" s="93" t="s">
        <v>88</v>
      </c>
      <c r="D20" s="94" t="str">
        <f>VLOOKUP($L$6,SOCIALES!$A$11:$AW$55,4,FALSE)</f>
        <v>DE LA CRUZ BRAZOBAN</v>
      </c>
      <c r="E20" s="94">
        <f>VLOOKUP($L$6,SOCIALES!$A$11:$AW$55,6,FALSE)</f>
        <v>0</v>
      </c>
      <c r="F20" s="94">
        <f>VLOOKUP($L$6,SOCIALES!$A$11:$AW$55,8,FALSE)</f>
        <v>0</v>
      </c>
      <c r="G20" s="94">
        <f>VLOOKUP($L$6,SOCIALES!$A$11:$AW$55,10,FALSE)</f>
        <v>73</v>
      </c>
      <c r="H20" s="94">
        <f>VLOOKUP($L$6,SOCIALES!$A$11:$AW$55,12,FALSE)</f>
        <v>0</v>
      </c>
      <c r="I20" s="94">
        <f>VLOOKUP($L$6,SOCIALES!$A$11:$AW$55,14,FALSE)</f>
        <v>0</v>
      </c>
      <c r="J20" s="94">
        <f>VLOOKUP($L$6,SOCIALES!$A$11:$AW$55,16,FALSE)</f>
        <v>0</v>
      </c>
      <c r="K20" s="94">
        <f>VLOOKUP($L$6,SOCIALES!$A$11:$AW$55,18,FALSE)</f>
        <v>70</v>
      </c>
      <c r="L20" s="94">
        <f>VLOOKUP($L$6,SOCIALES!$A$11:$AW$55,20,FALSE)</f>
        <v>0</v>
      </c>
      <c r="M20" s="94">
        <f>VLOOKUP($L$6,SOCIALES!$A$11:$AW$55,22,FALSE)</f>
        <v>0</v>
      </c>
      <c r="N20" s="94">
        <f>VLOOKUP($L$6,SOCIALES!$A$11:$AW$55,24,FALSE)</f>
        <v>71</v>
      </c>
      <c r="O20" s="94">
        <f>VLOOKUP($L$6,SOCIALES!$A$11:$AW$55,26,FALSE)</f>
        <v>0</v>
      </c>
      <c r="P20" s="94">
        <f>VLOOKUP($L$6,SOCIALES!$A$11:$AW$55,28,FALSE)</f>
        <v>0</v>
      </c>
      <c r="Q20" s="94">
        <f>VLOOKUP($L$6,SOCIALES!$A$11:$AW$55,30,FALSE)</f>
        <v>0</v>
      </c>
      <c r="R20" s="94">
        <f>VLOOKUP($L$6,SOCIALES!$A$11:$AW$55,32,FALSE)</f>
        <v>72</v>
      </c>
      <c r="S20" s="94">
        <f>VLOOKUP($L$6,SOCIALES!$A$11:$AW$55,34,FALSE)</f>
        <v>0</v>
      </c>
      <c r="T20" s="242">
        <f>VLOOKUP($L$6,SOCIALES!$A$11:$AW$55,36,FALSE)</f>
        <v>0</v>
      </c>
      <c r="U20" s="242">
        <f>VLOOKUP($L$6,SOCIALES!$A$11:$AW$55,37,FALSE)</f>
        <v>74.5</v>
      </c>
      <c r="V20" s="242">
        <f>VLOOKUP($L$6,SOCIALES!$A$11:$AW$55,38,FALSE)</f>
        <v>74.5</v>
      </c>
      <c r="W20" s="242">
        <f>VLOOKUP($L$6,SOCIALES!$A$11:$AW$55,39,FALSE)</f>
        <v>72.75</v>
      </c>
      <c r="X20" s="244">
        <f>VLOOKUP($L$6,SOCIALES!$A$11:$AW$55,40,FALSE)</f>
        <v>72.5</v>
      </c>
      <c r="Y20" s="248">
        <f>VLOOKUP($L$6,SOCIALES!$A$11:$AW$55,41,FALSE)</f>
        <v>73.5625</v>
      </c>
      <c r="Z20" s="250">
        <f>VLOOKUP($L$6,SOCIALES!$A$11:$BC$55,43,FALSE)</f>
        <v>0</v>
      </c>
      <c r="AA20" s="250" t="str">
        <f>VLOOKUP($L$6,SOCIALES!$A$11:$BC$55,44,FALSE)</f>
        <v/>
      </c>
      <c r="AB20" s="250">
        <f>VLOOKUP($L$6,SOCIALES!$A$11:$BC$55,45,FALSE)</f>
        <v>0</v>
      </c>
      <c r="AC20" s="248">
        <f>VLOOKUP($L$6,SOCIALES!$A$11:$BC$55,46,FALSE)</f>
        <v>0</v>
      </c>
      <c r="AD20" s="254" t="str">
        <f>VLOOKUP($L$6,SOCIALES!$A$11:$BC$55,47,FALSE)</f>
        <v/>
      </c>
      <c r="AE20" s="250" t="str">
        <f>VLOOKUP($L$6,SOCIALES!$A$11:$BC$55,48,FALSE)</f>
        <v/>
      </c>
      <c r="AF20" s="250">
        <f>VLOOKUP($L$6,SOCIALES!$A$11:$BC$55,49,FALSE)</f>
        <v>0</v>
      </c>
      <c r="AG20" s="252">
        <f>VLOOKUP($L$6,SOCIALES!$A$11:$BC$55,50,FALSE)</f>
        <v>0</v>
      </c>
      <c r="AH20" s="248" t="str">
        <f>VLOOKUP($L$6,SOCIALES!$A$11:$BC$55,51,FALSE)</f>
        <v/>
      </c>
      <c r="AI20" s="250" t="str">
        <f>VLOOKUP($L$6,SOCIALES!$A$11:$BC$55,52,FALSE)</f>
        <v/>
      </c>
      <c r="AJ20" s="244">
        <f>VLOOKUP($L$6,SOCIALES!$A$11:$BC$55,53,FALSE)</f>
        <v>0</v>
      </c>
      <c r="AK20" s="246">
        <f>VLOOKUP($L$6,SOCIALES!$A$11:$BC$55,54,FALSE)</f>
        <v>73.5625</v>
      </c>
    </row>
    <row r="21" spans="1:37" ht="19.350000000000001" customHeight="1" x14ac:dyDescent="0.25">
      <c r="A21" s="260"/>
      <c r="B21" s="257"/>
      <c r="C21" s="93" t="s">
        <v>89</v>
      </c>
      <c r="D21" s="94">
        <f>VLOOKUP($L$6,SOCIALES!$A$11:$AW$55,5,FALSE)</f>
        <v>85</v>
      </c>
      <c r="E21" s="94">
        <f>VLOOKUP($L$6,SOCIALES!$A$11:$AW$55,7,FALSE)</f>
        <v>70</v>
      </c>
      <c r="F21" s="94">
        <f>VLOOKUP($L$6,SOCIALES!$A$11:$AW$55,9,FALSE)</f>
        <v>60</v>
      </c>
      <c r="G21" s="94">
        <f>VLOOKUP($L$6,SOCIALES!$A$11:$AW$55,11,FALSE)</f>
        <v>70</v>
      </c>
      <c r="H21" s="94">
        <f>VLOOKUP($L$6,SOCIALES!$A$11:$AW$55,13,FALSE)</f>
        <v>80</v>
      </c>
      <c r="I21" s="94">
        <f>VLOOKUP($L$6,SOCIALES!$A$11:$AW$55,15,FALSE)</f>
        <v>78</v>
      </c>
      <c r="J21" s="94">
        <f>VLOOKUP($L$6,SOCIALES!$A$11:$AW$55,17,FALSE)</f>
        <v>60</v>
      </c>
      <c r="K21" s="94">
        <f>VLOOKUP($L$6,SOCIALES!$A$11:$AW$55,19,FALSE)</f>
        <v>70</v>
      </c>
      <c r="L21" s="94">
        <f>VLOOKUP($L$6,SOCIALES!$A$11:$AW$55,21,FALSE)</f>
        <v>80</v>
      </c>
      <c r="M21" s="94">
        <f>VLOOKUP($L$6,SOCIALES!$A$11:$AW$55,23,FALSE)</f>
        <v>65</v>
      </c>
      <c r="N21" s="94">
        <f>VLOOKUP($L$6,SOCIALES!$A$11:$AW$55,25,FALSE)</f>
        <v>70</v>
      </c>
      <c r="O21" s="94">
        <f>VLOOKUP($L$6,SOCIALES!$A$11:$AW$55,27,FALSE)</f>
        <v>70</v>
      </c>
      <c r="P21" s="94">
        <f>VLOOKUP($L$6,SOCIALES!$A$11:$AW$55,29,FALSE)</f>
        <v>78</v>
      </c>
      <c r="Q21" s="94">
        <f>VLOOKUP($L$6,SOCIALES!$A$11:$AW$55,31,FALSE)</f>
        <v>60</v>
      </c>
      <c r="R21" s="94">
        <f>VLOOKUP($L$6,SOCIALES!$A$11:$AW$55,33,FALSE)</f>
        <v>70</v>
      </c>
      <c r="S21" s="94">
        <f>VLOOKUP($L$6,SOCIALES!$A$11:$AW$55,35,FALSE)</f>
        <v>70</v>
      </c>
      <c r="T21" s="243"/>
      <c r="U21" s="243"/>
      <c r="V21" s="243"/>
      <c r="W21" s="243"/>
      <c r="X21" s="245"/>
      <c r="Y21" s="249"/>
      <c r="Z21" s="251"/>
      <c r="AA21" s="251"/>
      <c r="AB21" s="251"/>
      <c r="AC21" s="249"/>
      <c r="AD21" s="255"/>
      <c r="AE21" s="251"/>
      <c r="AF21" s="251"/>
      <c r="AG21" s="253"/>
      <c r="AH21" s="249"/>
      <c r="AI21" s="251"/>
      <c r="AJ21" s="245"/>
      <c r="AK21" s="247"/>
    </row>
    <row r="22" spans="1:37" ht="19.350000000000001" customHeight="1" x14ac:dyDescent="0.25">
      <c r="A22" s="260"/>
      <c r="B22" s="256" t="s">
        <v>131</v>
      </c>
      <c r="C22" s="93" t="s">
        <v>88</v>
      </c>
      <c r="D22" s="94" t="str">
        <f>VLOOKUP($L$6,NATURALES!$A$11:$AW$55,4,FALSE)</f>
        <v>DE LA CRUZ BRAZOBAN</v>
      </c>
      <c r="E22" s="94">
        <f>VLOOKUP($L$6,NATURALES!$A$11:$AW$55,6,FALSE)</f>
        <v>0</v>
      </c>
      <c r="F22" s="94">
        <f>VLOOKUP($L$6,NATURALES!$A$11:$AW$55,8,FALSE)</f>
        <v>0</v>
      </c>
      <c r="G22" s="94">
        <f>VLOOKUP($L$6,NATURALES!$A$11:$AW$55,10,FALSE)</f>
        <v>0</v>
      </c>
      <c r="H22" s="94">
        <f>VLOOKUP($L$6,NATURALES!$A$11:$AW$55,12,FALSE)</f>
        <v>0</v>
      </c>
      <c r="I22" s="94">
        <f>VLOOKUP($L$6,NATURALES!$A$11:$AW$55,14,FALSE)</f>
        <v>0</v>
      </c>
      <c r="J22" s="94">
        <f>VLOOKUP($L$6,NATURALES!$A$11:$AW$55,16,FALSE)</f>
        <v>0</v>
      </c>
      <c r="K22" s="94">
        <f>VLOOKUP($L$6,NATURALES!$A$11:$AW$55,18,FALSE)</f>
        <v>0</v>
      </c>
      <c r="L22" s="94">
        <f>VLOOKUP($L$6,NATURALES!$A$11:$AW$55,20,FALSE)</f>
        <v>0</v>
      </c>
      <c r="M22" s="94">
        <f>VLOOKUP($L$6,NATURALES!$A$11:$AW$55,22,FALSE)</f>
        <v>0</v>
      </c>
      <c r="N22" s="94">
        <f>VLOOKUP($L$6,NATURALES!$A$11:$AW$55,24,FALSE)</f>
        <v>0</v>
      </c>
      <c r="O22" s="94">
        <f>VLOOKUP($L$6,NATURALES!$A$11:$AW$55,26,FALSE)</f>
        <v>0</v>
      </c>
      <c r="P22" s="94">
        <f>VLOOKUP($L$6,NATURALES!$A$11:$AW$55,28,FALSE)</f>
        <v>0</v>
      </c>
      <c r="Q22" s="94">
        <f>VLOOKUP($L$6,NATURALES!$A$11:$AW$55,30,FALSE)</f>
        <v>0</v>
      </c>
      <c r="R22" s="94">
        <f>VLOOKUP($L$6,NATURALES!$A$11:$AW$55,32,FALSE)</f>
        <v>0</v>
      </c>
      <c r="S22" s="94">
        <f>VLOOKUP($L$6,NATURALES!$A$11:$AW$55,34,FALSE)</f>
        <v>0</v>
      </c>
      <c r="T22" s="242">
        <f>VLOOKUP($L$6,NATURALES!$A$11:$AW$55,36,FALSE)</f>
        <v>0</v>
      </c>
      <c r="U22" s="242">
        <f>VLOOKUP($L$6,NATURALES!$A$11:$AW$55,37,FALSE)</f>
        <v>80.75</v>
      </c>
      <c r="V22" s="242">
        <f>VLOOKUP($L$6,NATURALES!$A$11:$AW$55,38,FALSE)</f>
        <v>79.25</v>
      </c>
      <c r="W22" s="242">
        <f>VLOOKUP($L$6,NATURALES!$A$11:$AW$55,39,FALSE)</f>
        <v>80</v>
      </c>
      <c r="X22" s="244">
        <f>VLOOKUP($L$6,NATURALES!$A$11:$AW$55,40,FALSE)</f>
        <v>84.5</v>
      </c>
      <c r="Y22" s="248">
        <f>VLOOKUP($L$6,NATURALES!$A$11:$AW$55,41,FALSE)</f>
        <v>81.125</v>
      </c>
      <c r="Z22" s="250">
        <f>VLOOKUP($L$6,NATURALES!$A$11:$BC$55,43,FALSE)</f>
        <v>0</v>
      </c>
      <c r="AA22" s="250" t="str">
        <f>VLOOKUP($L$6,NATURALES!$A$11:$BC$55,44,FALSE)</f>
        <v/>
      </c>
      <c r="AB22" s="250">
        <f>VLOOKUP($L$6,NATURALES!$A$11:$BC$55,45,FALSE)</f>
        <v>0</v>
      </c>
      <c r="AC22" s="248">
        <f>VLOOKUP($L$6,NATURALES!$A$11:$BC$55,46,FALSE)</f>
        <v>0</v>
      </c>
      <c r="AD22" s="254" t="str">
        <f>VLOOKUP($L$6,NATURALES!$A$11:$BC$55,47,FALSE)</f>
        <v/>
      </c>
      <c r="AE22" s="250" t="str">
        <f>VLOOKUP($L$6,NATURALES!$A$11:$BC$55,48,FALSE)</f>
        <v/>
      </c>
      <c r="AF22" s="250">
        <f>VLOOKUP($L$6,NATURALES!$A$11:$BC$55,49,FALSE)</f>
        <v>0</v>
      </c>
      <c r="AG22" s="252">
        <f>VLOOKUP($L$6,NATURALES!$A$11:$BC$55,50,FALSE)</f>
        <v>0</v>
      </c>
      <c r="AH22" s="248" t="str">
        <f>VLOOKUP($L$6,NATURALES!$A$11:$BC$55,51,FALSE)</f>
        <v/>
      </c>
      <c r="AI22" s="250" t="str">
        <f>VLOOKUP($L$6,NATURALES!$A$11:$BC$55,52,FALSE)</f>
        <v/>
      </c>
      <c r="AJ22" s="244">
        <f>VLOOKUP($L$6,NATURALES!$A$11:$BC$55,53,FALSE)</f>
        <v>0</v>
      </c>
      <c r="AK22" s="246">
        <f>VLOOKUP($L$6,NATURALES!$A$11:$BC$55,54,FALSE)</f>
        <v>81.125</v>
      </c>
    </row>
    <row r="23" spans="1:37" ht="19.350000000000001" customHeight="1" x14ac:dyDescent="0.25">
      <c r="A23" s="260"/>
      <c r="B23" s="257"/>
      <c r="C23" s="93" t="s">
        <v>89</v>
      </c>
      <c r="D23" s="94">
        <f>VLOOKUP($L$6,NATURALES!$A$11:$AW$55,5,FALSE)</f>
        <v>80</v>
      </c>
      <c r="E23" s="94">
        <f>VLOOKUP($L$6,NATURALES!$A$11:$AW$55,7,FALSE)</f>
        <v>85</v>
      </c>
      <c r="F23" s="94">
        <f>VLOOKUP($L$6,NATURALES!$A$11:$AW$55,9,FALSE)</f>
        <v>78</v>
      </c>
      <c r="G23" s="94">
        <f>VLOOKUP($L$6,NATURALES!$A$11:$AW$55,11,FALSE)</f>
        <v>80</v>
      </c>
      <c r="H23" s="94">
        <f>VLOOKUP($L$6,NATURALES!$A$11:$AW$55,13,FALSE)</f>
        <v>80</v>
      </c>
      <c r="I23" s="94">
        <f>VLOOKUP($L$6,NATURALES!$A$11:$AW$55,15,FALSE)</f>
        <v>84</v>
      </c>
      <c r="J23" s="94">
        <f>VLOOKUP($L$6,NATURALES!$A$11:$AW$55,17,FALSE)</f>
        <v>75</v>
      </c>
      <c r="K23" s="94">
        <f>VLOOKUP($L$6,NATURALES!$A$11:$AW$55,19,FALSE)</f>
        <v>78</v>
      </c>
      <c r="L23" s="94">
        <f>VLOOKUP($L$6,NATURALES!$A$11:$AW$55,21,FALSE)</f>
        <v>75</v>
      </c>
      <c r="M23" s="94">
        <f>VLOOKUP($L$6,NATURALES!$A$11:$AW$55,23,FALSE)</f>
        <v>80</v>
      </c>
      <c r="N23" s="94">
        <f>VLOOKUP($L$6,NATURALES!$A$11:$AW$55,25,FALSE)</f>
        <v>78</v>
      </c>
      <c r="O23" s="94">
        <f>VLOOKUP($L$6,NATURALES!$A$11:$AW$55,27,FALSE)</f>
        <v>87</v>
      </c>
      <c r="P23" s="94">
        <f>VLOOKUP($L$6,NATURALES!$A$11:$AW$55,29,FALSE)</f>
        <v>85</v>
      </c>
      <c r="Q23" s="94">
        <f>VLOOKUP($L$6,NATURALES!$A$11:$AW$55,31,FALSE)</f>
        <v>83</v>
      </c>
      <c r="R23" s="94">
        <f>VLOOKUP($L$6,NATURALES!$A$11:$AW$55,33,FALSE)</f>
        <v>80</v>
      </c>
      <c r="S23" s="94">
        <f>VLOOKUP($L$6,NATURALES!$A$11:$AW$55,35,FALSE)</f>
        <v>90</v>
      </c>
      <c r="T23" s="243"/>
      <c r="U23" s="243"/>
      <c r="V23" s="243"/>
      <c r="W23" s="243"/>
      <c r="X23" s="245"/>
      <c r="Y23" s="249"/>
      <c r="Z23" s="251"/>
      <c r="AA23" s="251"/>
      <c r="AB23" s="251"/>
      <c r="AC23" s="249"/>
      <c r="AD23" s="255"/>
      <c r="AE23" s="251"/>
      <c r="AF23" s="251"/>
      <c r="AG23" s="253"/>
      <c r="AH23" s="249"/>
      <c r="AI23" s="251"/>
      <c r="AJ23" s="245"/>
      <c r="AK23" s="247"/>
    </row>
    <row r="24" spans="1:37" ht="19.350000000000001" customHeight="1" x14ac:dyDescent="0.25">
      <c r="A24" s="260"/>
      <c r="B24" s="256" t="s">
        <v>26</v>
      </c>
      <c r="C24" s="93" t="s">
        <v>88</v>
      </c>
      <c r="D24" s="94" t="str">
        <f>VLOOKUP($L$6,EDU.ARTISTICA!$A$11:$AW$55,4,FALSE)</f>
        <v>DE LA CRUZ BRAZOBAN</v>
      </c>
      <c r="E24" s="94">
        <f>VLOOKUP($L$6,EDU.ARTISTICA!$A$11:$AW$55,6,FALSE)</f>
        <v>0</v>
      </c>
      <c r="F24" s="94">
        <f>VLOOKUP($L$6,EDU.ARTISTICA!$A$11:$AW$55,8,FALSE)</f>
        <v>0</v>
      </c>
      <c r="G24" s="94">
        <f>VLOOKUP($L$6,EDU.ARTISTICA!$A$11:$AW$55,10,FALSE)</f>
        <v>0</v>
      </c>
      <c r="H24" s="94">
        <f>VLOOKUP($L$6,EDU.ARTISTICA!$A$11:$AW$55,12,FALSE)</f>
        <v>0</v>
      </c>
      <c r="I24" s="94">
        <f>VLOOKUP($L$6,EDU.ARTISTICA!$A$11:$AW$55,14,FALSE)</f>
        <v>0</v>
      </c>
      <c r="J24" s="94">
        <f>VLOOKUP($L$6,EDU.ARTISTICA!$A$11:$AW$55,16,FALSE)</f>
        <v>0</v>
      </c>
      <c r="K24" s="94">
        <f>VLOOKUP($L$6,EDU.ARTISTICA!$A$11:$AW$55,18,FALSE)</f>
        <v>0</v>
      </c>
      <c r="L24" s="94">
        <f>VLOOKUP($L$6,EDU.ARTISTICA!$A$11:$AW$55,20,FALSE)</f>
        <v>0</v>
      </c>
      <c r="M24" s="94">
        <f>VLOOKUP($L$6,EDU.ARTISTICA!$A$11:$AW$55,22,FALSE)</f>
        <v>0</v>
      </c>
      <c r="N24" s="94">
        <f>VLOOKUP($L$6,EDU.ARTISTICA!$A$11:$AW$55,24,FALSE)</f>
        <v>0</v>
      </c>
      <c r="O24" s="94">
        <f>VLOOKUP($L$6,EDU.ARTISTICA!$A$11:$AW$55,26,FALSE)</f>
        <v>0</v>
      </c>
      <c r="P24" s="94">
        <f>VLOOKUP($L$6,EDU.ARTISTICA!$A$11:$AW$55,28,FALSE)</f>
        <v>0</v>
      </c>
      <c r="Q24" s="94">
        <f>VLOOKUP($L$6,EDU.ARTISTICA!$A$11:$AW$55,30,FALSE)</f>
        <v>0</v>
      </c>
      <c r="R24" s="94">
        <f>VLOOKUP($L$6,EDU.ARTISTICA!$A$11:$AW$55,32,FALSE)</f>
        <v>0</v>
      </c>
      <c r="S24" s="94">
        <f>VLOOKUP($L$6,EDU.ARTISTICA!$A$11:$AW$55,34,FALSE)</f>
        <v>0</v>
      </c>
      <c r="T24" s="242">
        <f>VLOOKUP($L$6,EDU.ARTISTICA!$A$11:$AW$55,36,FALSE)</f>
        <v>0</v>
      </c>
      <c r="U24" s="242">
        <f>VLOOKUP($L$6,EDU.ARTISTICA!$A$11:$AW$55,37,FALSE)</f>
        <v>81.5</v>
      </c>
      <c r="V24" s="242">
        <f>VLOOKUP($L$6,EDU.ARTISTICA!$A$11:$AW$55,38,FALSE)</f>
        <v>84</v>
      </c>
      <c r="W24" s="242">
        <f>VLOOKUP($L$6,EDU.ARTISTICA!$A$11:$AW$55,39,FALSE)</f>
        <v>83.25</v>
      </c>
      <c r="X24" s="244">
        <f>VLOOKUP($L$6,EDU.ARTISTICA!$A$11:$AW$55,40,FALSE)</f>
        <v>84.75</v>
      </c>
      <c r="Y24" s="248">
        <f>VLOOKUP($L$6,EDU.ARTISTICA!$A$11:$AW$55,41,FALSE)</f>
        <v>83.375</v>
      </c>
      <c r="Z24" s="250">
        <f>VLOOKUP($L$6,EDU.ARTISTICA!$A$11:$BC$55,43,FALSE)</f>
        <v>0</v>
      </c>
      <c r="AA24" s="250" t="str">
        <f>VLOOKUP($L$6,EDU.ARTISTICA!$A$11:$BC$55,44,FALSE)</f>
        <v/>
      </c>
      <c r="AB24" s="250">
        <f>VLOOKUP($L$6,EDU.ARTISTICA!$A$11:$BC$55,45,FALSE)</f>
        <v>0</v>
      </c>
      <c r="AC24" s="248">
        <f>VLOOKUP($L$6,EDU.ARTISTICA!$A$11:$BC$55,46,FALSE)</f>
        <v>0</v>
      </c>
      <c r="AD24" s="254" t="str">
        <f>VLOOKUP($L$6,EDU.ARTISTICA!$A$11:$BC$55,47,FALSE)</f>
        <v/>
      </c>
      <c r="AE24" s="250" t="str">
        <f>VLOOKUP($L$6,EDU.ARTISTICA!$A$11:$BC$55,48,FALSE)</f>
        <v/>
      </c>
      <c r="AF24" s="250">
        <f>VLOOKUP($L$6,EDU.ARTISTICA!$A$11:$BC$55,49,FALSE)</f>
        <v>0</v>
      </c>
      <c r="AG24" s="252">
        <f>VLOOKUP($L$6,EDU.ARTISTICA!$A$11:$BC$55,50,FALSE)</f>
        <v>0</v>
      </c>
      <c r="AH24" s="248" t="str">
        <f>VLOOKUP($L$6,EDU.ARTISTICA!$A$11:$BC$55,51,FALSE)</f>
        <v/>
      </c>
      <c r="AI24" s="250" t="str">
        <f>VLOOKUP($L$6,EDU.ARTISTICA!$A$11:$BC$55,52,FALSE)</f>
        <v/>
      </c>
      <c r="AJ24" s="244">
        <f>VLOOKUP($L$6,EDU.ARTISTICA!$A$11:$BC$55,53,FALSE)</f>
        <v>0</v>
      </c>
      <c r="AK24" s="246">
        <f>VLOOKUP($L$6,EDU.ARTISTICA!$A$11:$BC$55,54,FALSE)</f>
        <v>83.375</v>
      </c>
    </row>
    <row r="25" spans="1:37" ht="19.350000000000001" customHeight="1" x14ac:dyDescent="0.25">
      <c r="A25" s="260"/>
      <c r="B25" s="257"/>
      <c r="C25" s="93" t="s">
        <v>89</v>
      </c>
      <c r="D25" s="94">
        <f>VLOOKUP($L$6,EDU.ARTISTICA!$A$11:$AW$55,5,FALSE)</f>
        <v>80</v>
      </c>
      <c r="E25" s="94">
        <f>VLOOKUP($L$6,EDU.ARTISTICA!$A$11:$AW$55,7,FALSE)</f>
        <v>81</v>
      </c>
      <c r="F25" s="94">
        <f>VLOOKUP($L$6,EDU.ARTISTICA!$A$11:$AW$55,9,FALSE)</f>
        <v>82</v>
      </c>
      <c r="G25" s="94">
        <f>VLOOKUP($L$6,EDU.ARTISTICA!$A$11:$AW$55,11,FALSE)</f>
        <v>83</v>
      </c>
      <c r="H25" s="94">
        <f>VLOOKUP($L$6,EDU.ARTISTICA!$A$11:$AW$55,13,FALSE)</f>
        <v>84</v>
      </c>
      <c r="I25" s="94">
        <f>VLOOKUP($L$6,EDU.ARTISTICA!$A$11:$AW$55,15,FALSE)</f>
        <v>84</v>
      </c>
      <c r="J25" s="94">
        <f>VLOOKUP($L$6,EDU.ARTISTICA!$A$11:$AW$55,17,FALSE)</f>
        <v>85</v>
      </c>
      <c r="K25" s="94">
        <f>VLOOKUP($L$6,EDU.ARTISTICA!$A$11:$AW$55,19,FALSE)</f>
        <v>83</v>
      </c>
      <c r="L25" s="94">
        <f>VLOOKUP($L$6,EDU.ARTISTICA!$A$11:$AW$55,21,FALSE)</f>
        <v>83</v>
      </c>
      <c r="M25" s="94">
        <f>VLOOKUP($L$6,EDU.ARTISTICA!$A$11:$AW$55,23,FALSE)</f>
        <v>85</v>
      </c>
      <c r="N25" s="94">
        <f>VLOOKUP($L$6,EDU.ARTISTICA!$A$11:$AW$55,25,FALSE)</f>
        <v>83</v>
      </c>
      <c r="O25" s="94">
        <f>VLOOKUP($L$6,EDU.ARTISTICA!$A$11:$AW$55,27,FALSE)</f>
        <v>82</v>
      </c>
      <c r="P25" s="94">
        <f>VLOOKUP($L$6,EDU.ARTISTICA!$A$11:$AW$55,29,FALSE)</f>
        <v>84</v>
      </c>
      <c r="Q25" s="94">
        <f>VLOOKUP($L$6,EDU.ARTISTICA!$A$11:$AW$55,31,FALSE)</f>
        <v>84</v>
      </c>
      <c r="R25" s="94">
        <f>VLOOKUP($L$6,EDU.ARTISTICA!$A$11:$AW$55,33,FALSE)</f>
        <v>85</v>
      </c>
      <c r="S25" s="94">
        <f>VLOOKUP($L$6,EDU.ARTISTICA!$A$11:$AW$55,35,FALSE)</f>
        <v>86</v>
      </c>
      <c r="T25" s="243"/>
      <c r="U25" s="243"/>
      <c r="V25" s="243"/>
      <c r="W25" s="243"/>
      <c r="X25" s="245"/>
      <c r="Y25" s="249"/>
      <c r="Z25" s="251"/>
      <c r="AA25" s="251"/>
      <c r="AB25" s="251"/>
      <c r="AC25" s="249"/>
      <c r="AD25" s="255"/>
      <c r="AE25" s="251"/>
      <c r="AF25" s="251"/>
      <c r="AG25" s="253"/>
      <c r="AH25" s="249"/>
      <c r="AI25" s="251"/>
      <c r="AJ25" s="245"/>
      <c r="AK25" s="247"/>
    </row>
    <row r="26" spans="1:37" ht="19.350000000000001" customHeight="1" x14ac:dyDescent="0.25">
      <c r="A26" s="260"/>
      <c r="B26" s="256" t="s">
        <v>27</v>
      </c>
      <c r="C26" s="93" t="s">
        <v>88</v>
      </c>
      <c r="D26" s="94" t="str">
        <f>VLOOKUP($L$6,EDU.FISICA!$A$11:$AW$55,4,FALSE)</f>
        <v>DE LA CRUZ BRAZOBAN</v>
      </c>
      <c r="E26" s="94">
        <f>VLOOKUP($L$6,EDU.FISICA!$A$11:$AW$55,6,FALSE)</f>
        <v>0</v>
      </c>
      <c r="F26" s="94">
        <f>VLOOKUP($L$6,EDU.FISICA!$A$11:$AW$55,8,FALSE)</f>
        <v>0</v>
      </c>
      <c r="G26" s="94">
        <f>VLOOKUP($L$6,EDU.FISICA!$A$11:$AW$55,10,FALSE)</f>
        <v>0</v>
      </c>
      <c r="H26" s="94">
        <f>VLOOKUP($L$6,EDU.FISICA!$A$11:$AW$55,12,FALSE)</f>
        <v>0</v>
      </c>
      <c r="I26" s="94">
        <f>VLOOKUP($L$6,EDU.FISICA!$A$11:$AW$55,14,FALSE)</f>
        <v>0</v>
      </c>
      <c r="J26" s="94">
        <f>VLOOKUP($L$6,EDU.FISICA!$A$11:$AW$55,16,FALSE)</f>
        <v>0</v>
      </c>
      <c r="K26" s="94">
        <f>VLOOKUP($L$6,EDU.FISICA!$A$11:$AW$55,18,FALSE)</f>
        <v>0</v>
      </c>
      <c r="L26" s="94">
        <f>VLOOKUP($L$6,EDU.FISICA!$A$11:$AW$55,20,FALSE)</f>
        <v>0</v>
      </c>
      <c r="M26" s="94">
        <f>VLOOKUP($L$6,EDU.FISICA!$A$11:$AW$55,22,FALSE)</f>
        <v>0</v>
      </c>
      <c r="N26" s="94">
        <f>VLOOKUP($L$6,EDU.FISICA!$A$11:$AW$55,24,FALSE)</f>
        <v>0</v>
      </c>
      <c r="O26" s="94">
        <f>VLOOKUP($L$6,EDU.FISICA!$A$11:$AW$55,26,FALSE)</f>
        <v>0</v>
      </c>
      <c r="P26" s="94">
        <f>VLOOKUP($L$6,EDU.FISICA!$A$11:$AW$55,28,FALSE)</f>
        <v>0</v>
      </c>
      <c r="Q26" s="94">
        <f>VLOOKUP($L$6,EDU.FISICA!$A$11:$AW$55,30,FALSE)</f>
        <v>0</v>
      </c>
      <c r="R26" s="94">
        <f>VLOOKUP($L$6,EDU.FISICA!$A$11:$AW$55,32,FALSE)</f>
        <v>0</v>
      </c>
      <c r="S26" s="94">
        <f>VLOOKUP($L$6,EDU.FISICA!$A$11:$AW$55,34,FALSE)</f>
        <v>0</v>
      </c>
      <c r="T26" s="242">
        <f>VLOOKUP($L$6,EDU.FISICA!$A$11:$AW$55,36,FALSE)</f>
        <v>0</v>
      </c>
      <c r="U26" s="242">
        <f>VLOOKUP($L$6,EDU.FISICA!$A$11:$AW$55,37,FALSE)</f>
        <v>82</v>
      </c>
      <c r="V26" s="242">
        <f>VLOOKUP($L$6,EDU.FISICA!$A$11:$AW$55,38,FALSE)</f>
        <v>79.75</v>
      </c>
      <c r="W26" s="242">
        <f>VLOOKUP($L$6,EDU.FISICA!$A$11:$AW$55,39,FALSE)</f>
        <v>78.75</v>
      </c>
      <c r="X26" s="244">
        <f>VLOOKUP($L$6,EDU.FISICA!$A$11:$AW$55,40,FALSE)</f>
        <v>82.25</v>
      </c>
      <c r="Y26" s="248">
        <f>VLOOKUP($L$6,EDU.FISICA!$A$11:$AW$55,41,FALSE)</f>
        <v>80.6875</v>
      </c>
      <c r="Z26" s="250">
        <f>VLOOKUP($L$6,EDU.FISICA!$A$11:$BC$55,43,FALSE)</f>
        <v>0</v>
      </c>
      <c r="AA26" s="250" t="str">
        <f>VLOOKUP($L$6,EDU.FISICA!$A$11:$BC$55,44,FALSE)</f>
        <v/>
      </c>
      <c r="AB26" s="250">
        <f>VLOOKUP($L$6,EDU.FISICA!$A$11:$BC$55,45,FALSE)</f>
        <v>0</v>
      </c>
      <c r="AC26" s="248">
        <f>VLOOKUP($L$6,EDU.FISICA!$A$11:$BC$55,46,FALSE)</f>
        <v>0</v>
      </c>
      <c r="AD26" s="254" t="str">
        <f>VLOOKUP($L$6,EDU.FISICA!$A$11:$BC$55,47,FALSE)</f>
        <v/>
      </c>
      <c r="AE26" s="250" t="str">
        <f>VLOOKUP($L$6,EDU.FISICA!$A$11:$BC$55,48,FALSE)</f>
        <v/>
      </c>
      <c r="AF26" s="250">
        <f>VLOOKUP($L$6,EDU.FISICA!$A$11:$BC$55,49,FALSE)</f>
        <v>0</v>
      </c>
      <c r="AG26" s="252">
        <f>VLOOKUP($L$6,EDU.FISICA!$A$11:$BC$55,50,FALSE)</f>
        <v>0</v>
      </c>
      <c r="AH26" s="248" t="str">
        <f>VLOOKUP($L$6,EDU.FISICA!$A$11:$BC$55,51,FALSE)</f>
        <v/>
      </c>
      <c r="AI26" s="250" t="str">
        <f>VLOOKUP($L$6,EDU.FISICA!$A$11:$BC$55,52,FALSE)</f>
        <v/>
      </c>
      <c r="AJ26" s="244">
        <f>VLOOKUP($L$6,EDU.FISICA!$A$11:$BC$55,53,FALSE)</f>
        <v>0</v>
      </c>
      <c r="AK26" s="246">
        <f>VLOOKUP($L$6,EDU.FISICA!$A$11:$BC$55,54,FALSE)</f>
        <v>80.6875</v>
      </c>
    </row>
    <row r="27" spans="1:37" ht="19.350000000000001" customHeight="1" x14ac:dyDescent="0.25">
      <c r="A27" s="260"/>
      <c r="B27" s="257"/>
      <c r="C27" s="93" t="s">
        <v>89</v>
      </c>
      <c r="D27" s="94">
        <f>VLOOKUP($L$6,EDU.FISICA!$A$11:$AW$55,5,FALSE)</f>
        <v>80</v>
      </c>
      <c r="E27" s="94">
        <f>VLOOKUP($L$6,EDU.FISICA!$A$11:$AW$55,7,FALSE)</f>
        <v>85</v>
      </c>
      <c r="F27" s="94">
        <f>VLOOKUP($L$6,EDU.FISICA!$A$11:$AW$55,9,FALSE)</f>
        <v>78</v>
      </c>
      <c r="G27" s="94">
        <f>VLOOKUP($L$6,EDU.FISICA!$A$11:$AW$55,11,FALSE)</f>
        <v>85</v>
      </c>
      <c r="H27" s="94">
        <f>VLOOKUP($L$6,EDU.FISICA!$A$11:$AW$55,13,FALSE)</f>
        <v>82</v>
      </c>
      <c r="I27" s="94">
        <f>VLOOKUP($L$6,EDU.FISICA!$A$11:$AW$55,15,FALSE)</f>
        <v>84</v>
      </c>
      <c r="J27" s="94">
        <f>VLOOKUP($L$6,EDU.FISICA!$A$11:$AW$55,17,FALSE)</f>
        <v>75</v>
      </c>
      <c r="K27" s="94">
        <f>VLOOKUP($L$6,EDU.FISICA!$A$11:$AW$55,19,FALSE)</f>
        <v>78</v>
      </c>
      <c r="L27" s="94">
        <f>VLOOKUP($L$6,EDU.FISICA!$A$11:$AW$55,21,FALSE)</f>
        <v>75</v>
      </c>
      <c r="M27" s="94">
        <f>VLOOKUP($L$6,EDU.FISICA!$A$11:$AW$55,23,FALSE)</f>
        <v>80</v>
      </c>
      <c r="N27" s="94">
        <f>VLOOKUP($L$6,EDU.FISICA!$A$11:$AW$55,25,FALSE)</f>
        <v>78</v>
      </c>
      <c r="O27" s="94">
        <f>VLOOKUP($L$6,EDU.FISICA!$A$11:$AW$55,27,FALSE)</f>
        <v>82</v>
      </c>
      <c r="P27" s="94">
        <f>VLOOKUP($L$6,EDU.FISICA!$A$11:$AW$55,29,FALSE)</f>
        <v>85</v>
      </c>
      <c r="Q27" s="94">
        <f>VLOOKUP($L$6,EDU.FISICA!$A$11:$AW$55,31,FALSE)</f>
        <v>83</v>
      </c>
      <c r="R27" s="94">
        <f>VLOOKUP($L$6,EDU.FISICA!$A$11:$AW$55,33,FALSE)</f>
        <v>80</v>
      </c>
      <c r="S27" s="94">
        <f>VLOOKUP($L$6,EDU.FISICA!$A$11:$AW$55,35,FALSE)</f>
        <v>81</v>
      </c>
      <c r="T27" s="243"/>
      <c r="U27" s="243"/>
      <c r="V27" s="243"/>
      <c r="W27" s="243"/>
      <c r="X27" s="245"/>
      <c r="Y27" s="249"/>
      <c r="Z27" s="251"/>
      <c r="AA27" s="251"/>
      <c r="AB27" s="251"/>
      <c r="AC27" s="249"/>
      <c r="AD27" s="255"/>
      <c r="AE27" s="251"/>
      <c r="AF27" s="251"/>
      <c r="AG27" s="253"/>
      <c r="AH27" s="249"/>
      <c r="AI27" s="251"/>
      <c r="AJ27" s="245"/>
      <c r="AK27" s="247"/>
    </row>
    <row r="28" spans="1:37" ht="19.350000000000001" customHeight="1" x14ac:dyDescent="0.25">
      <c r="A28" s="260"/>
      <c r="B28" s="258" t="s">
        <v>28</v>
      </c>
      <c r="C28" s="93" t="s">
        <v>88</v>
      </c>
      <c r="D28" s="94" t="str">
        <f>VLOOKUP($L$6,RELIGION!$A$11:$AW$55,4,FALSE)</f>
        <v>DE LA CRUZ BRAZOBAN</v>
      </c>
      <c r="E28" s="94">
        <f>VLOOKUP($L$6,RELIGION!$A$11:$AW$55,6,FALSE)</f>
        <v>0</v>
      </c>
      <c r="F28" s="94">
        <f>VLOOKUP($L$6,RELIGION!$A$11:$AW$55,8,FALSE)</f>
        <v>0</v>
      </c>
      <c r="G28" s="94">
        <f>VLOOKUP($L$6,RELIGION!$A$11:$AW$55,10,FALSE)</f>
        <v>0</v>
      </c>
      <c r="H28" s="94">
        <f>VLOOKUP($L$6,RELIGION!$A$11:$AW$55,12,FALSE)</f>
        <v>0</v>
      </c>
      <c r="I28" s="94">
        <f>VLOOKUP($L$6,RELIGION!$A$11:$AW$55,14,FALSE)</f>
        <v>0</v>
      </c>
      <c r="J28" s="94">
        <f>VLOOKUP($L$6,RELIGION!$A$11:$AW$55,16,FALSE)</f>
        <v>0</v>
      </c>
      <c r="K28" s="94">
        <f>VLOOKUP($L$6,RELIGION!$A$11:$AW$55,18,FALSE)</f>
        <v>0</v>
      </c>
      <c r="L28" s="94">
        <f>VLOOKUP($L$6,RELIGION!$A$11:$AW$55,20,FALSE)</f>
        <v>0</v>
      </c>
      <c r="M28" s="94">
        <f>VLOOKUP($L$6,RELIGION!$A$11:$AW$55,22,FALSE)</f>
        <v>0</v>
      </c>
      <c r="N28" s="94">
        <f>VLOOKUP($L$6,RELIGION!$A$11:$AW$55,24,FALSE)</f>
        <v>0</v>
      </c>
      <c r="O28" s="94">
        <f>VLOOKUP($L$6,RELIGION!$A$11:$AW$55,26,FALSE)</f>
        <v>0</v>
      </c>
      <c r="P28" s="94">
        <f>VLOOKUP($L$6,RELIGION!$A$11:$AW$55,28,FALSE)</f>
        <v>0</v>
      </c>
      <c r="Q28" s="94">
        <f>VLOOKUP($L$6,RELIGION!$A$11:$AW$55,30,FALSE)</f>
        <v>0</v>
      </c>
      <c r="R28" s="94">
        <f>VLOOKUP($L$6,RELIGION!$A$11:$AW$55,32,FALSE)</f>
        <v>0</v>
      </c>
      <c r="S28" s="94">
        <f>VLOOKUP($L$6,RELIGION!$A$11:$AW$55,34,FALSE)</f>
        <v>0</v>
      </c>
      <c r="T28" s="242">
        <f>VLOOKUP($L$6,RELIGION!$A$11:$AW$55,36,FALSE)</f>
        <v>0</v>
      </c>
      <c r="U28" s="242">
        <f>VLOOKUP($L$6,RELIGION!$A$11:$AW$55,37,FALSE)</f>
        <v>79.25</v>
      </c>
      <c r="V28" s="242">
        <f>VLOOKUP($L$6,RELIGION!$A$11:$AW$55,38,FALSE)</f>
        <v>79.25</v>
      </c>
      <c r="W28" s="242">
        <f>VLOOKUP($L$6,RELIGION!$A$11:$AW$55,39,FALSE)</f>
        <v>82.75</v>
      </c>
      <c r="X28" s="244">
        <f>VLOOKUP($L$6,RELIGION!$A$11:$AW$55,40,FALSE)</f>
        <v>85.75</v>
      </c>
      <c r="Y28" s="248">
        <f>VLOOKUP($L$6,RELIGION!$A$11:$AW$55,41,FALSE)</f>
        <v>81.75</v>
      </c>
      <c r="Z28" s="250">
        <f>VLOOKUP($L$6,RELIGION!$A$11:$BC$55,43,FALSE)</f>
        <v>0</v>
      </c>
      <c r="AA28" s="250" t="str">
        <f>VLOOKUP($L$6,RELIGION!$A$11:$BC$55,44,FALSE)</f>
        <v/>
      </c>
      <c r="AB28" s="250">
        <f>VLOOKUP($L$6,RELIGION!$A$11:$BC$55,45,FALSE)</f>
        <v>0</v>
      </c>
      <c r="AC28" s="248">
        <f>VLOOKUP($L$6,RELIGION!$A$11:$BC$55,46,FALSE)</f>
        <v>0</v>
      </c>
      <c r="AD28" s="254" t="str">
        <f>VLOOKUP($L$6,RELIGION!$A$11:$BC$55,47,FALSE)</f>
        <v/>
      </c>
      <c r="AE28" s="250" t="str">
        <f>VLOOKUP($L$6,RELIGION!$A$11:$BC$55,48,FALSE)</f>
        <v/>
      </c>
      <c r="AF28" s="250">
        <f>VLOOKUP($L$6,RELIGION!$A$11:$BC$55,49,FALSE)</f>
        <v>0</v>
      </c>
      <c r="AG28" s="252">
        <f>VLOOKUP($L$6,RELIGION!$A$11:$BC$55,50,FALSE)</f>
        <v>0</v>
      </c>
      <c r="AH28" s="248" t="str">
        <f>VLOOKUP($L$6,RELIGION!$A$11:$BC$55,51,FALSE)</f>
        <v/>
      </c>
      <c r="AI28" s="250" t="str">
        <f>VLOOKUP($L$6,RELIGION!$A$11:$BC$55,52,FALSE)</f>
        <v/>
      </c>
      <c r="AJ28" s="244">
        <f>VLOOKUP($L$6,RELIGION!$A$11:$BC$55,53,FALSE)</f>
        <v>0</v>
      </c>
      <c r="AK28" s="246">
        <f>VLOOKUP($L$6,RELIGION!$A$11:$BC$55,54,FALSE)</f>
        <v>81.75</v>
      </c>
    </row>
    <row r="29" spans="1:37" ht="19.350000000000001" customHeight="1" x14ac:dyDescent="0.25">
      <c r="A29" s="261"/>
      <c r="B29" s="258"/>
      <c r="C29" s="93" t="s">
        <v>89</v>
      </c>
      <c r="D29" s="94">
        <f>VLOOKUP($L$6,RELIGION!$A$11:$AW$55,5,FALSE)</f>
        <v>80</v>
      </c>
      <c r="E29" s="94">
        <f>VLOOKUP($L$6,RELIGION!$A$11:$AW$55,7,FALSE)</f>
        <v>79</v>
      </c>
      <c r="F29" s="94">
        <f>VLOOKUP($L$6,RELIGION!$A$11:$AW$55,9,FALSE)</f>
        <v>80</v>
      </c>
      <c r="G29" s="94">
        <f>VLOOKUP($L$6,RELIGION!$A$11:$AW$55,11,FALSE)</f>
        <v>78</v>
      </c>
      <c r="H29" s="94">
        <f>VLOOKUP($L$6,RELIGION!$A$11:$AW$55,13,FALSE)</f>
        <v>79</v>
      </c>
      <c r="I29" s="94">
        <f>VLOOKUP($L$6,RELIGION!$A$11:$AW$55,15,FALSE)</f>
        <v>80</v>
      </c>
      <c r="J29" s="94">
        <f>VLOOKUP($L$6,RELIGION!$A$11:$AW$55,17,FALSE)</f>
        <v>79</v>
      </c>
      <c r="K29" s="94">
        <f>VLOOKUP($L$6,RELIGION!$A$11:$AW$55,19,FALSE)</f>
        <v>79</v>
      </c>
      <c r="L29" s="94">
        <f>VLOOKUP($L$6,RELIGION!$A$11:$AW$55,21,FALSE)</f>
        <v>80</v>
      </c>
      <c r="M29" s="94">
        <f>VLOOKUP($L$6,RELIGION!$A$11:$AW$55,23,FALSE)</f>
        <v>85</v>
      </c>
      <c r="N29" s="94">
        <f>VLOOKUP($L$6,RELIGION!$A$11:$AW$55,25,FALSE)</f>
        <v>83</v>
      </c>
      <c r="O29" s="94">
        <f>VLOOKUP($L$6,RELIGION!$A$11:$AW$55,27,FALSE)</f>
        <v>83</v>
      </c>
      <c r="P29" s="94">
        <f>VLOOKUP($L$6,RELIGION!$A$11:$AW$55,29,FALSE)</f>
        <v>85</v>
      </c>
      <c r="Q29" s="94">
        <f>VLOOKUP($L$6,RELIGION!$A$11:$AW$55,31,FALSE)</f>
        <v>87</v>
      </c>
      <c r="R29" s="94">
        <f>VLOOKUP($L$6,RELIGION!$A$11:$AW$55,33,FALSE)</f>
        <v>88</v>
      </c>
      <c r="S29" s="94">
        <f>VLOOKUP($L$6,RELIGION!$A$11:$AW$55,35,FALSE)</f>
        <v>83</v>
      </c>
      <c r="T29" s="243"/>
      <c r="U29" s="243"/>
      <c r="V29" s="243"/>
      <c r="W29" s="243"/>
      <c r="X29" s="245"/>
      <c r="Y29" s="249"/>
      <c r="Z29" s="251"/>
      <c r="AA29" s="251"/>
      <c r="AB29" s="251"/>
      <c r="AC29" s="249"/>
      <c r="AD29" s="255"/>
      <c r="AE29" s="251"/>
      <c r="AF29" s="251"/>
      <c r="AG29" s="253"/>
      <c r="AH29" s="249"/>
      <c r="AI29" s="251"/>
      <c r="AJ29" s="245"/>
      <c r="AK29" s="247"/>
    </row>
  </sheetData>
  <mergeCells count="191">
    <mergeCell ref="AG12:AG13"/>
    <mergeCell ref="AH12:AH13"/>
    <mergeCell ref="AI12:AI13"/>
    <mergeCell ref="AH11:AI11"/>
    <mergeCell ref="AJ11:AK12"/>
    <mergeCell ref="H12:K12"/>
    <mergeCell ref="L12:O12"/>
    <mergeCell ref="P12:S12"/>
    <mergeCell ref="Z12:Z13"/>
    <mergeCell ref="AA12:AA13"/>
    <mergeCell ref="AB12:AB13"/>
    <mergeCell ref="AC12:AC13"/>
    <mergeCell ref="AD12:AD13"/>
    <mergeCell ref="H11:K11"/>
    <mergeCell ref="L11:O11"/>
    <mergeCell ref="P11:S11"/>
    <mergeCell ref="T11:W12"/>
    <mergeCell ref="X11:X13"/>
    <mergeCell ref="Z11:AC11"/>
    <mergeCell ref="AD11:AG11"/>
    <mergeCell ref="A6:I6"/>
    <mergeCell ref="A5:I5"/>
    <mergeCell ref="A7:I7"/>
    <mergeCell ref="J1:AD1"/>
    <mergeCell ref="J2:AD2"/>
    <mergeCell ref="Y11:Y13"/>
    <mergeCell ref="B14:B15"/>
    <mergeCell ref="AE12:AE13"/>
    <mergeCell ref="AF12:AF13"/>
    <mergeCell ref="A9:AK9"/>
    <mergeCell ref="D11:G12"/>
    <mergeCell ref="Z14:Z15"/>
    <mergeCell ref="AA14:AA15"/>
    <mergeCell ref="AB14:AB15"/>
    <mergeCell ref="AD14:AD15"/>
    <mergeCell ref="AE14:AE15"/>
    <mergeCell ref="AF14:AF15"/>
    <mergeCell ref="J4:K4"/>
    <mergeCell ref="J6:K6"/>
    <mergeCell ref="T4:U4"/>
    <mergeCell ref="N6:O6"/>
    <mergeCell ref="R6:T6"/>
    <mergeCell ref="W6:X6"/>
    <mergeCell ref="T14:T15"/>
    <mergeCell ref="B26:B27"/>
    <mergeCell ref="B28:B29"/>
    <mergeCell ref="A14:A29"/>
    <mergeCell ref="A13:C13"/>
    <mergeCell ref="A11:C12"/>
    <mergeCell ref="B16:B17"/>
    <mergeCell ref="B18:B19"/>
    <mergeCell ref="B20:B21"/>
    <mergeCell ref="B22:B23"/>
    <mergeCell ref="B24:B25"/>
    <mergeCell ref="X28:X29"/>
    <mergeCell ref="Y28:Y29"/>
    <mergeCell ref="X18:X19"/>
    <mergeCell ref="Y18:Y19"/>
    <mergeCell ref="X20:X21"/>
    <mergeCell ref="Y20:Y21"/>
    <mergeCell ref="X22:X23"/>
    <mergeCell ref="Y22:Y23"/>
    <mergeCell ref="X14:X15"/>
    <mergeCell ref="Y14:Y15"/>
    <mergeCell ref="X16:X17"/>
    <mergeCell ref="Y16:Y17"/>
    <mergeCell ref="Z16:Z17"/>
    <mergeCell ref="AA16:AA17"/>
    <mergeCell ref="AB16:AB17"/>
    <mergeCell ref="X24:X25"/>
    <mergeCell ref="Y24:Y25"/>
    <mergeCell ref="X26:X27"/>
    <mergeCell ref="Y26:Y27"/>
    <mergeCell ref="Z20:Z21"/>
    <mergeCell ref="AA20:AA21"/>
    <mergeCell ref="AB20:AB21"/>
    <mergeCell ref="Z22:Z23"/>
    <mergeCell ref="AA22:AA23"/>
    <mergeCell ref="AB22:AB23"/>
    <mergeCell ref="Z18:Z19"/>
    <mergeCell ref="AA18:AA19"/>
    <mergeCell ref="AB18:AB19"/>
    <mergeCell ref="AD16:AD17"/>
    <mergeCell ref="AE16:AE17"/>
    <mergeCell ref="AF16:AF17"/>
    <mergeCell ref="Z28:Z29"/>
    <mergeCell ref="AA28:AA29"/>
    <mergeCell ref="AB28:AB29"/>
    <mergeCell ref="AC14:AC15"/>
    <mergeCell ref="AC16:AC17"/>
    <mergeCell ref="AC18:AC19"/>
    <mergeCell ref="AC20:AC21"/>
    <mergeCell ref="AC22:AC23"/>
    <mergeCell ref="AC24:AC25"/>
    <mergeCell ref="Z24:Z25"/>
    <mergeCell ref="AA24:AA25"/>
    <mergeCell ref="AB24:AB25"/>
    <mergeCell ref="Z26:Z27"/>
    <mergeCell ref="AA26:AA27"/>
    <mergeCell ref="AB26:AB27"/>
    <mergeCell ref="AD18:AD19"/>
    <mergeCell ref="AE18:AE19"/>
    <mergeCell ref="AF18:AF19"/>
    <mergeCell ref="AD20:AD21"/>
    <mergeCell ref="AE20:AE21"/>
    <mergeCell ref="AF20:AF21"/>
    <mergeCell ref="AC26:AC27"/>
    <mergeCell ref="AC28:AC29"/>
    <mergeCell ref="AD26:AD27"/>
    <mergeCell ref="AE26:AE27"/>
    <mergeCell ref="AF26:AF27"/>
    <mergeCell ref="AD28:AD29"/>
    <mergeCell ref="AE28:AE29"/>
    <mergeCell ref="AF28:AF29"/>
    <mergeCell ref="AD22:AD23"/>
    <mergeCell ref="AE22:AE23"/>
    <mergeCell ref="AF22:AF23"/>
    <mergeCell ref="AD24:AD25"/>
    <mergeCell ref="AE24:AE25"/>
    <mergeCell ref="AF24:AF25"/>
    <mergeCell ref="AI18:AI19"/>
    <mergeCell ref="AI20:AI21"/>
    <mergeCell ref="AI22:AI23"/>
    <mergeCell ref="AI24:AI25"/>
    <mergeCell ref="AG14:AG15"/>
    <mergeCell ref="AG16:AG17"/>
    <mergeCell ref="AG18:AG19"/>
    <mergeCell ref="AG20:AG21"/>
    <mergeCell ref="AG22:AG23"/>
    <mergeCell ref="AH14:AH15"/>
    <mergeCell ref="AH16:AH17"/>
    <mergeCell ref="AH18:AH19"/>
    <mergeCell ref="AH20:AH21"/>
    <mergeCell ref="AK20:AK21"/>
    <mergeCell ref="AJ22:AJ23"/>
    <mergeCell ref="AK22:AK23"/>
    <mergeCell ref="AJ14:AJ15"/>
    <mergeCell ref="AK14:AK15"/>
    <mergeCell ref="AJ16:AJ17"/>
    <mergeCell ref="AK16:AK17"/>
    <mergeCell ref="AJ18:AJ19"/>
    <mergeCell ref="AK18:AK19"/>
    <mergeCell ref="AJ20:AJ21"/>
    <mergeCell ref="U14:U15"/>
    <mergeCell ref="V14:V15"/>
    <mergeCell ref="W14:W15"/>
    <mergeCell ref="T16:T17"/>
    <mergeCell ref="U16:U17"/>
    <mergeCell ref="V16:V17"/>
    <mergeCell ref="W16:W17"/>
    <mergeCell ref="AJ28:AJ29"/>
    <mergeCell ref="AK28:AK29"/>
    <mergeCell ref="AJ24:AJ25"/>
    <mergeCell ref="AK24:AK25"/>
    <mergeCell ref="AJ26:AJ27"/>
    <mergeCell ref="AK26:AK27"/>
    <mergeCell ref="AH28:AH29"/>
    <mergeCell ref="AI26:AI27"/>
    <mergeCell ref="AI28:AI29"/>
    <mergeCell ref="AH22:AH23"/>
    <mergeCell ref="AH24:AH25"/>
    <mergeCell ref="AH26:AH27"/>
    <mergeCell ref="AG24:AG25"/>
    <mergeCell ref="AG26:AG27"/>
    <mergeCell ref="AG28:AG29"/>
    <mergeCell ref="AI14:AI15"/>
    <mergeCell ref="AI16:AI17"/>
    <mergeCell ref="T20:T21"/>
    <mergeCell ref="U20:U21"/>
    <mergeCell ref="V20:V21"/>
    <mergeCell ref="W20:W21"/>
    <mergeCell ref="T22:T23"/>
    <mergeCell ref="U22:U23"/>
    <mergeCell ref="V22:V23"/>
    <mergeCell ref="W22:W23"/>
    <mergeCell ref="T18:T19"/>
    <mergeCell ref="U18:U19"/>
    <mergeCell ref="V18:V19"/>
    <mergeCell ref="W18:W19"/>
    <mergeCell ref="T28:T29"/>
    <mergeCell ref="U28:U29"/>
    <mergeCell ref="V28:V29"/>
    <mergeCell ref="W28:W29"/>
    <mergeCell ref="T24:T25"/>
    <mergeCell ref="U24:U25"/>
    <mergeCell ref="V24:V25"/>
    <mergeCell ref="W24:W25"/>
    <mergeCell ref="T26:T27"/>
    <mergeCell ref="U26:U27"/>
    <mergeCell ref="V26:V27"/>
    <mergeCell ref="W26:W27"/>
  </mergeCells>
  <pageMargins left="0.31496062992125984" right="0" top="0.35433070866141736" bottom="0.35433070866141736" header="0.31496062992125984" footer="0.31496062992125984"/>
  <pageSetup scale="68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B70C-3703-0D4E-A312-22B303EBBFCF}">
  <dimension ref="A1:AL63"/>
  <sheetViews>
    <sheetView showZeros="0" zoomScale="94" zoomScaleNormal="70" workbookViewId="0">
      <selection activeCell="T15" sqref="T15"/>
    </sheetView>
  </sheetViews>
  <sheetFormatPr baseColWidth="10" defaultRowHeight="15" x14ac:dyDescent="0.25"/>
  <cols>
    <col min="1" max="1" width="4.7109375" customWidth="1"/>
    <col min="2" max="2" width="27.42578125" customWidth="1"/>
    <col min="3" max="3" width="27" customWidth="1"/>
    <col min="4" max="8" width="4.42578125" customWidth="1"/>
    <col min="9" max="9" width="4" customWidth="1"/>
    <col min="10" max="11" width="4.140625" customWidth="1"/>
    <col min="12" max="13" width="4" customWidth="1"/>
    <col min="14" max="38" width="4.42578125" customWidth="1"/>
  </cols>
  <sheetData>
    <row r="1" spans="1:38" ht="28.5" x14ac:dyDescent="0.25">
      <c r="D1" s="138" t="s">
        <v>90</v>
      </c>
    </row>
    <row r="2" spans="1:38" ht="10.7" customHeight="1" x14ac:dyDescent="0.25">
      <c r="D2" s="138"/>
    </row>
    <row r="7" spans="1:38" x14ac:dyDescent="0.25">
      <c r="I7" s="296" t="s">
        <v>128</v>
      </c>
      <c r="J7" s="296"/>
      <c r="K7" s="297">
        <v>10658</v>
      </c>
      <c r="L7" s="297"/>
    </row>
    <row r="8" spans="1:38" ht="15.75" thickBot="1" x14ac:dyDescent="0.3"/>
    <row r="9" spans="1:38" ht="54.6" customHeight="1" thickBot="1" x14ac:dyDescent="0.3">
      <c r="B9" s="313" t="s">
        <v>68</v>
      </c>
      <c r="C9" s="313"/>
      <c r="D9" s="310" t="s">
        <v>69</v>
      </c>
      <c r="E9" s="311"/>
      <c r="F9" s="311"/>
      <c r="G9" s="312"/>
      <c r="H9" s="310" t="s">
        <v>70</v>
      </c>
      <c r="I9" s="311"/>
      <c r="J9" s="311"/>
      <c r="K9" s="312"/>
      <c r="L9" s="307" t="s">
        <v>71</v>
      </c>
      <c r="M9" s="308"/>
      <c r="N9" s="308"/>
      <c r="O9" s="309"/>
      <c r="P9" s="310" t="s">
        <v>72</v>
      </c>
      <c r="Q9" s="311"/>
      <c r="R9" s="311"/>
      <c r="S9" s="312"/>
      <c r="T9" s="307" t="s">
        <v>132</v>
      </c>
      <c r="U9" s="308"/>
      <c r="V9" s="308"/>
      <c r="W9" s="309"/>
      <c r="X9" s="310" t="s">
        <v>73</v>
      </c>
      <c r="Y9" s="311"/>
      <c r="Z9" s="311"/>
      <c r="AA9" s="312"/>
      <c r="AB9" s="310" t="s">
        <v>74</v>
      </c>
      <c r="AC9" s="311"/>
      <c r="AD9" s="311"/>
      <c r="AE9" s="312"/>
      <c r="AF9" s="310" t="s">
        <v>75</v>
      </c>
      <c r="AG9" s="311"/>
      <c r="AH9" s="311"/>
      <c r="AI9" s="312"/>
      <c r="AJ9" s="310" t="s">
        <v>76</v>
      </c>
      <c r="AK9" s="311"/>
      <c r="AL9" s="312"/>
    </row>
    <row r="10" spans="1:38" ht="60" customHeight="1" x14ac:dyDescent="0.25">
      <c r="A10" s="4" t="s">
        <v>65</v>
      </c>
      <c r="B10" s="106" t="s">
        <v>4</v>
      </c>
      <c r="C10" s="110" t="s">
        <v>19</v>
      </c>
      <c r="D10" s="111" t="s">
        <v>77</v>
      </c>
      <c r="E10" s="112" t="s">
        <v>78</v>
      </c>
      <c r="F10" s="112" t="s">
        <v>79</v>
      </c>
      <c r="G10" s="113" t="s">
        <v>124</v>
      </c>
      <c r="H10" s="111" t="s">
        <v>77</v>
      </c>
      <c r="I10" s="112" t="s">
        <v>78</v>
      </c>
      <c r="J10" s="112" t="s">
        <v>79</v>
      </c>
      <c r="K10" s="113" t="s">
        <v>124</v>
      </c>
      <c r="L10" s="111" t="s">
        <v>77</v>
      </c>
      <c r="M10" s="112" t="s">
        <v>78</v>
      </c>
      <c r="N10" s="112" t="s">
        <v>79</v>
      </c>
      <c r="O10" s="113" t="s">
        <v>124</v>
      </c>
      <c r="P10" s="111" t="s">
        <v>77</v>
      </c>
      <c r="Q10" s="112" t="s">
        <v>78</v>
      </c>
      <c r="R10" s="112" t="s">
        <v>79</v>
      </c>
      <c r="S10" s="113" t="s">
        <v>124</v>
      </c>
      <c r="T10" s="111" t="s">
        <v>77</v>
      </c>
      <c r="U10" s="112" t="s">
        <v>78</v>
      </c>
      <c r="V10" s="112" t="s">
        <v>79</v>
      </c>
      <c r="W10" s="113" t="s">
        <v>124</v>
      </c>
      <c r="X10" s="111" t="s">
        <v>77</v>
      </c>
      <c r="Y10" s="112" t="s">
        <v>78</v>
      </c>
      <c r="Z10" s="112" t="s">
        <v>79</v>
      </c>
      <c r="AA10" s="113" t="s">
        <v>124</v>
      </c>
      <c r="AB10" s="111" t="s">
        <v>77</v>
      </c>
      <c r="AC10" s="112" t="s">
        <v>78</v>
      </c>
      <c r="AD10" s="112" t="s">
        <v>79</v>
      </c>
      <c r="AE10" s="113" t="s">
        <v>124</v>
      </c>
      <c r="AF10" s="111" t="s">
        <v>77</v>
      </c>
      <c r="AG10" s="112" t="s">
        <v>78</v>
      </c>
      <c r="AH10" s="112" t="s">
        <v>79</v>
      </c>
      <c r="AI10" s="113" t="s">
        <v>124</v>
      </c>
      <c r="AJ10" s="111" t="s">
        <v>80</v>
      </c>
      <c r="AK10" s="114" t="s">
        <v>81</v>
      </c>
      <c r="AL10" s="115" t="s">
        <v>82</v>
      </c>
    </row>
    <row r="11" spans="1:38" ht="16.5" customHeight="1" x14ac:dyDescent="0.25">
      <c r="A11" s="5">
        <v>1</v>
      </c>
      <c r="B11" s="6" t="str">
        <f>ESPANOL!C11</f>
        <v>ALEXANDER</v>
      </c>
      <c r="C11" s="116" t="str">
        <f>ESPANOL!D11</f>
        <v>DE LA PAZ JOSE</v>
      </c>
      <c r="D11" s="117">
        <f>ESPANOL!$AO11</f>
        <v>0</v>
      </c>
      <c r="E11" s="109" t="str">
        <f>ESPANOL!$AU11</f>
        <v/>
      </c>
      <c r="F11" s="108" t="str">
        <f>ESPANOL!$AY11</f>
        <v/>
      </c>
      <c r="G11" s="118">
        <f>IF(AND(NOT(ISBLANK(ESPANOL!$AZ11)), NOT(ISBLANK(ESPANOL!$BA11))), ESPANOL!$AZ11 + ESPANOL!$BA11, 0)</f>
        <v>0</v>
      </c>
      <c r="H11" s="119">
        <f>INGLES!AO11</f>
        <v>0</v>
      </c>
      <c r="I11" s="3" t="str">
        <f>INGLES!AU11</f>
        <v/>
      </c>
      <c r="J11" s="7" t="str">
        <f>INGLES!AY11</f>
        <v/>
      </c>
      <c r="K11" s="120">
        <f>IF(AND(NOT(ISBLANK(INGLES!AZ11)), NOT(ISBLANK(INGLES!BA11))), INGLES!AZ11 + INGLES!BA11, 0)</f>
        <v>0</v>
      </c>
      <c r="L11" s="117">
        <f>MATEMATICA!$AO11</f>
        <v>0</v>
      </c>
      <c r="M11" s="109" t="str">
        <f>MATEMATICA!$AU11</f>
        <v/>
      </c>
      <c r="N11" s="108" t="str">
        <f>MATEMATICA!$AY11</f>
        <v/>
      </c>
      <c r="O11" s="118">
        <f>IF(AND(NOT(ISBLANK(MATEMATICA!$AZ11)), NOT(ISBLANK(MATEMATICA!$BA11))), MATEMATICA!$AZ11 + MATEMATICA!$BA11, 0)</f>
        <v>0</v>
      </c>
      <c r="P11" s="117">
        <f>SOCIALES!$AO11</f>
        <v>0</v>
      </c>
      <c r="Q11" s="109" t="str">
        <f>SOCIALES!$AU11</f>
        <v/>
      </c>
      <c r="R11" s="108" t="str">
        <f>SOCIALES!$AY11</f>
        <v/>
      </c>
      <c r="S11" s="118">
        <f>IF(AND(NOT(ISBLANK(SOCIALES!$AZ11)), NOT(ISBLANK(SOCIALES!$BA11))), SOCIALES!$AZ11 + SOCIALES!$BA11, 0)</f>
        <v>0</v>
      </c>
      <c r="T11" s="117">
        <f>NATURALES!$AO11</f>
        <v>0</v>
      </c>
      <c r="U11" s="109" t="str">
        <f>NATURALES!$AU11</f>
        <v/>
      </c>
      <c r="V11" s="108" t="str">
        <f>NATURALES!$AY11</f>
        <v/>
      </c>
      <c r="W11" s="118">
        <f>IF(AND(NOT(ISBLANK(NATURALES!$AZ11)), NOT(ISBLANK(NATURALES!$BA11))), NATURALES!$AZ11 + NATURALES!$BA11, 0)</f>
        <v>0</v>
      </c>
      <c r="X11" s="117">
        <f>EDU.ARTISTICA!$AO11</f>
        <v>17.5</v>
      </c>
      <c r="Y11" s="109" t="str">
        <f>EDU.ARTISTICA!$AU11</f>
        <v/>
      </c>
      <c r="Z11" s="108" t="str">
        <f>EDU.ARTISTICA!$AY11</f>
        <v/>
      </c>
      <c r="AA11" s="118">
        <f>IF(AND(NOT(ISBLANK(EDU.ARTISTICA!$AZ11)), NOT(ISBLANK(EDU.ARTISTICA!$BA11))), EDU.ARTISTICA!$AZ11 + EDU.ARTISTICA!$BA11, 0)</f>
        <v>0</v>
      </c>
      <c r="AB11" s="117">
        <f>EDU.FISICA!$AO11</f>
        <v>0</v>
      </c>
      <c r="AC11" s="109" t="str">
        <f>EDU.FISICA!$AU11</f>
        <v/>
      </c>
      <c r="AD11" s="108" t="str">
        <f>EDU.FISICA!$AY11</f>
        <v/>
      </c>
      <c r="AE11" s="118">
        <f>IF(AND(NOT(ISBLANK(EDU.FISICA!$AZ11)), NOT(ISBLANK(EDU.FISICA!$BA11))), EDU.FISICA!$AZ11 + EDU.FISICA!$BA11, 0)</f>
        <v>0</v>
      </c>
      <c r="AF11" s="117">
        <f>RELIGION!$AO11</f>
        <v>0</v>
      </c>
      <c r="AG11" s="109" t="str">
        <f>RELIGION!$AU11</f>
        <v/>
      </c>
      <c r="AH11" s="108" t="str">
        <f>RELIGION!$AY11</f>
        <v/>
      </c>
      <c r="AI11" s="118">
        <f>IF(AND(NOT(ISBLANK(RELIGION!$AZ11)), NOT(ISBLANK(RELIGION!$BA11))), RELIGION!$AZ11 + RELIGION!$BA11, 0)</f>
        <v>0</v>
      </c>
      <c r="AJ11" s="121"/>
      <c r="AK11" s="8"/>
      <c r="AL11" s="122"/>
    </row>
    <row r="12" spans="1:38" ht="16.5" customHeight="1" x14ac:dyDescent="0.25">
      <c r="A12" s="5">
        <v>2</v>
      </c>
      <c r="B12" s="6" t="str">
        <f>ESPANOL!C12</f>
        <v>ALEXANDRA</v>
      </c>
      <c r="C12" s="116" t="str">
        <f>ESPANOL!D12</f>
        <v>DE LA PAZ JOSE</v>
      </c>
      <c r="D12" s="117">
        <f>ESPANOL!AO12</f>
        <v>89.0625</v>
      </c>
      <c r="E12" s="109" t="str">
        <f>ESPANOL!AU12</f>
        <v/>
      </c>
      <c r="F12" s="108" t="str">
        <f>ESPANOL!AY12</f>
        <v/>
      </c>
      <c r="G12" s="118">
        <f>IF(AND(NOT(ISBLANK(ESPANOL!AZ12)), NOT(ISBLANK(ESPANOL!BA12))), ESPANOL!AZ12 + ESPANOL!BA12, 0)</f>
        <v>0</v>
      </c>
      <c r="H12" s="119">
        <f>INGLES!AO12</f>
        <v>91.5625</v>
      </c>
      <c r="I12" s="3" t="str">
        <f>INGLES!AU12</f>
        <v/>
      </c>
      <c r="J12" s="7" t="str">
        <f>INGLES!AY12</f>
        <v/>
      </c>
      <c r="K12" s="120">
        <f>IF(AND(NOT(ISBLANK(INGLES!AZ12)), NOT(ISBLANK(INGLES!BA12))), INGLES!AZ12 + INGLES!BA12, 0)</f>
        <v>0</v>
      </c>
      <c r="L12" s="117">
        <f>MATEMATICA!$AO12</f>
        <v>95.3125</v>
      </c>
      <c r="M12" s="109" t="str">
        <f>MATEMATICA!$AU12</f>
        <v/>
      </c>
      <c r="N12" s="108" t="str">
        <f>MATEMATICA!$AY12</f>
        <v/>
      </c>
      <c r="O12" s="118">
        <f>IF(AND(NOT(ISBLANK(MATEMATICA!$AZ12)), NOT(ISBLANK(MATEMATICA!$BA12))), MATEMATICA!$AZ12 + MATEMATICA!$BA12, 0)</f>
        <v>0</v>
      </c>
      <c r="P12" s="117">
        <f>SOCIALES!$AO12</f>
        <v>94.5</v>
      </c>
      <c r="Q12" s="109" t="str">
        <f>SOCIALES!$AU12</f>
        <v/>
      </c>
      <c r="R12" s="108" t="str">
        <f>SOCIALES!$AY12</f>
        <v/>
      </c>
      <c r="S12" s="118">
        <f>IF(AND(NOT(ISBLANK(SOCIALES!$AZ12)), NOT(ISBLANK(SOCIALES!$BA12))), SOCIALES!$AZ12 + SOCIALES!$BA12, 0)</f>
        <v>0</v>
      </c>
      <c r="T12" s="117">
        <f>NATURALES!$AO12</f>
        <v>98.0625</v>
      </c>
      <c r="U12" s="109" t="str">
        <f>NATURALES!$AU12</f>
        <v/>
      </c>
      <c r="V12" s="108" t="str">
        <f>NATURALES!$AY12</f>
        <v/>
      </c>
      <c r="W12" s="118">
        <f>IF(AND(NOT(ISBLANK(NATURALES!$AZ12)), NOT(ISBLANK(NATURALES!$BA12))), NATURALES!$AZ12 + NATURALES!$BA12, 0)</f>
        <v>0</v>
      </c>
      <c r="X12" s="117">
        <f>EDU.ARTISTICA!$AO12</f>
        <v>87.25</v>
      </c>
      <c r="Y12" s="109" t="str">
        <f>EDU.ARTISTICA!$AU12</f>
        <v/>
      </c>
      <c r="Z12" s="108" t="str">
        <f>EDU.ARTISTICA!$AY12</f>
        <v/>
      </c>
      <c r="AA12" s="118">
        <f>IF(AND(NOT(ISBLANK(EDU.ARTISTICA!$AZ12)), NOT(ISBLANK(EDU.ARTISTICA!$BA12))), EDU.ARTISTICA!$AZ12 + EDU.ARTISTICA!$BA12, 0)</f>
        <v>0</v>
      </c>
      <c r="AB12" s="117">
        <f>EDU.FISICA!$AO12</f>
        <v>98.125</v>
      </c>
      <c r="AC12" s="109" t="str">
        <f>EDU.FISICA!$AU12</f>
        <v/>
      </c>
      <c r="AD12" s="108" t="str">
        <f>EDU.FISICA!$AY12</f>
        <v/>
      </c>
      <c r="AE12" s="118">
        <f>IF(AND(NOT(ISBLANK(EDU.FISICA!$AZ12)), NOT(ISBLANK(EDU.FISICA!$BA12))), EDU.FISICA!$AZ12 + EDU.FISICA!$BA12, 0)</f>
        <v>0</v>
      </c>
      <c r="AF12" s="117">
        <f>RELIGION!$AO12</f>
        <v>85.5625</v>
      </c>
      <c r="AG12" s="109" t="str">
        <f>RELIGION!$AU12</f>
        <v/>
      </c>
      <c r="AH12" s="108" t="str">
        <f>RELIGION!$AY12</f>
        <v/>
      </c>
      <c r="AI12" s="118">
        <f>IF(AND(NOT(ISBLANK(RELIGION!$AZ12)), NOT(ISBLANK(RELIGION!$BA12))), RELIGION!$AZ12 + RELIGION!$BA12, 0)</f>
        <v>0</v>
      </c>
      <c r="AJ12" s="121" t="str">
        <f t="shared" ref="AJ12:AJ38" si="0">IF(MIN(D12:AI12)&gt;=70, "A", "")</f>
        <v/>
      </c>
      <c r="AK12" s="8"/>
      <c r="AL12" s="123"/>
    </row>
    <row r="13" spans="1:38" ht="16.5" customHeight="1" x14ac:dyDescent="0.25">
      <c r="A13" s="5">
        <v>3</v>
      </c>
      <c r="B13" s="6" t="str">
        <f>ESPANOL!C13</f>
        <v>ANA ANGELA</v>
      </c>
      <c r="C13" s="116" t="str">
        <f>ESPANOL!D13</f>
        <v>ALMONTE VIDAL</v>
      </c>
      <c r="D13" s="117">
        <f>ESPANOL!AO13</f>
        <v>78.625</v>
      </c>
      <c r="E13" s="109" t="str">
        <f>ESPANOL!AU13</f>
        <v/>
      </c>
      <c r="F13" s="108" t="str">
        <f>ESPANOL!AY13</f>
        <v/>
      </c>
      <c r="G13" s="118">
        <f>IF(AND(NOT(ISBLANK(ESPANOL!AZ13)), NOT(ISBLANK(ESPANOL!BA13))), ESPANOL!AZ13 + ESPANOL!BA13, 0)</f>
        <v>0</v>
      </c>
      <c r="H13" s="119">
        <f>INGLES!AO13</f>
        <v>91.375</v>
      </c>
      <c r="I13" s="3" t="str">
        <f>INGLES!AU13</f>
        <v/>
      </c>
      <c r="J13" s="7" t="str">
        <f>INGLES!AY13</f>
        <v/>
      </c>
      <c r="K13" s="120">
        <f>IF(AND(NOT(ISBLANK(INGLES!AZ13)), NOT(ISBLANK(INGLES!BA13))), INGLES!AZ13 + INGLES!BA13, 0)</f>
        <v>0</v>
      </c>
      <c r="L13" s="117">
        <f>MATEMATICA!$AO13</f>
        <v>88.3125</v>
      </c>
      <c r="M13" s="109" t="str">
        <f>MATEMATICA!$AU13</f>
        <v/>
      </c>
      <c r="N13" s="108" t="str">
        <f>MATEMATICA!$AY13</f>
        <v/>
      </c>
      <c r="O13" s="118">
        <f>IF(AND(NOT(ISBLANK(MATEMATICA!$AZ13)), NOT(ISBLANK(MATEMATICA!$BA13))), MATEMATICA!$AZ13 + MATEMATICA!$BA13, 0)</f>
        <v>0</v>
      </c>
      <c r="P13" s="117">
        <f>SOCIALES!$AO13</f>
        <v>80.3125</v>
      </c>
      <c r="Q13" s="109" t="str">
        <f>SOCIALES!$AU13</f>
        <v/>
      </c>
      <c r="R13" s="108" t="str">
        <f>SOCIALES!$AY13</f>
        <v/>
      </c>
      <c r="S13" s="118">
        <f>IF(AND(NOT(ISBLANK(SOCIALES!$AZ13)), NOT(ISBLANK(SOCIALES!$BA13))), SOCIALES!$AZ13 + SOCIALES!$BA13, 0)</f>
        <v>0</v>
      </c>
      <c r="T13" s="117">
        <f>NATURALES!$AO13</f>
        <v>94.25</v>
      </c>
      <c r="U13" s="109" t="str">
        <f>NATURALES!$AU13</f>
        <v/>
      </c>
      <c r="V13" s="108" t="str">
        <f>NATURALES!$AY13</f>
        <v/>
      </c>
      <c r="W13" s="118">
        <f>IF(AND(NOT(ISBLANK(NATURALES!$AZ13)), NOT(ISBLANK(NATURALES!$BA13))), NATURALES!$AZ13 + NATURALES!$BA13, 0)</f>
        <v>0</v>
      </c>
      <c r="X13" s="117">
        <f>EDU.ARTISTICA!$AO13</f>
        <v>81.9375</v>
      </c>
      <c r="Y13" s="109" t="str">
        <f>EDU.ARTISTICA!$AU13</f>
        <v/>
      </c>
      <c r="Z13" s="108" t="str">
        <f>EDU.ARTISTICA!$AY13</f>
        <v/>
      </c>
      <c r="AA13" s="118">
        <f>IF(AND(NOT(ISBLANK(EDU.ARTISTICA!$AZ13)), NOT(ISBLANK(EDU.ARTISTICA!$BA13))), EDU.ARTISTICA!$AZ13 + EDU.ARTISTICA!$BA13, 0)</f>
        <v>0</v>
      </c>
      <c r="AB13" s="117">
        <f>EDU.FISICA!$AO13</f>
        <v>93.75</v>
      </c>
      <c r="AC13" s="109" t="str">
        <f>EDU.FISICA!$AU13</f>
        <v/>
      </c>
      <c r="AD13" s="108" t="str">
        <f>EDU.FISICA!$AY13</f>
        <v/>
      </c>
      <c r="AE13" s="118">
        <f>IF(AND(NOT(ISBLANK(EDU.FISICA!$AZ13)), NOT(ISBLANK(EDU.FISICA!$BA13))), EDU.FISICA!$AZ13 + EDU.FISICA!$BA13, 0)</f>
        <v>0</v>
      </c>
      <c r="AF13" s="117">
        <f>RELIGION!$AO13</f>
        <v>67.75</v>
      </c>
      <c r="AG13" s="109" t="str">
        <f>RELIGION!$AU13</f>
        <v/>
      </c>
      <c r="AH13" s="108" t="str">
        <f>RELIGION!$AY13</f>
        <v/>
      </c>
      <c r="AI13" s="118">
        <f>IF(AND(NOT(ISBLANK(RELIGION!$AZ13)), NOT(ISBLANK(RELIGION!$BA13))), RELIGION!$AZ13 + RELIGION!$BA13, 0)</f>
        <v>0</v>
      </c>
      <c r="AJ13" s="121" t="str">
        <f t="shared" si="0"/>
        <v/>
      </c>
      <c r="AK13" s="8"/>
      <c r="AL13" s="120"/>
    </row>
    <row r="14" spans="1:38" ht="16.5" customHeight="1" x14ac:dyDescent="0.25">
      <c r="A14" s="5">
        <v>4</v>
      </c>
      <c r="B14" s="6" t="str">
        <f>ESPANOL!C14</f>
        <v>ANA JULIA</v>
      </c>
      <c r="C14" s="116" t="str">
        <f>ESPANOL!D14</f>
        <v>REYES GUZMAN</v>
      </c>
      <c r="D14" s="117">
        <f>ESPANOL!AO14</f>
        <v>86.875</v>
      </c>
      <c r="E14" s="109" t="str">
        <f>ESPANOL!AU14</f>
        <v/>
      </c>
      <c r="F14" s="108" t="str">
        <f>ESPANOL!AY14</f>
        <v/>
      </c>
      <c r="G14" s="118">
        <f>IF(AND(NOT(ISBLANK(ESPANOL!AZ14)), NOT(ISBLANK(ESPANOL!BA14))), ESPANOL!AZ14 + ESPANOL!BA14, 0)</f>
        <v>0</v>
      </c>
      <c r="H14" s="119">
        <f>INGLES!AO14</f>
        <v>91.6875</v>
      </c>
      <c r="I14" s="3" t="str">
        <f>INGLES!AU14</f>
        <v/>
      </c>
      <c r="J14" s="7" t="str">
        <f>INGLES!AY14</f>
        <v/>
      </c>
      <c r="K14" s="120">
        <f>IF(AND(NOT(ISBLANK(INGLES!AZ14)), NOT(ISBLANK(INGLES!BA14))), INGLES!AZ14 + INGLES!BA14, 0)</f>
        <v>0</v>
      </c>
      <c r="L14" s="117">
        <f>MATEMATICA!$AO14</f>
        <v>90.4375</v>
      </c>
      <c r="M14" s="109" t="str">
        <f>MATEMATICA!$AU14</f>
        <v/>
      </c>
      <c r="N14" s="108" t="str">
        <f>MATEMATICA!$AY14</f>
        <v/>
      </c>
      <c r="O14" s="118">
        <f>IF(AND(NOT(ISBLANK(MATEMATICA!$AZ14)), NOT(ISBLANK(MATEMATICA!$BA14))), MATEMATICA!$AZ14 + MATEMATICA!$BA14, 0)</f>
        <v>0</v>
      </c>
      <c r="P14" s="117">
        <f>SOCIALES!$AO14</f>
        <v>89</v>
      </c>
      <c r="Q14" s="109" t="str">
        <f>SOCIALES!$AU14</f>
        <v/>
      </c>
      <c r="R14" s="108" t="str">
        <f>SOCIALES!$AY14</f>
        <v/>
      </c>
      <c r="S14" s="118">
        <f>IF(AND(NOT(ISBLANK(SOCIALES!$AZ14)), NOT(ISBLANK(SOCIALES!$BA14))), SOCIALES!$AZ14 + SOCIALES!$BA14, 0)</f>
        <v>0</v>
      </c>
      <c r="T14" s="117">
        <f>NATURALES!$AO14</f>
        <v>81.875</v>
      </c>
      <c r="U14" s="109" t="str">
        <f>NATURALES!$AU14</f>
        <v/>
      </c>
      <c r="V14" s="108" t="str">
        <f>NATURALES!$AY14</f>
        <v/>
      </c>
      <c r="W14" s="118">
        <f>IF(AND(NOT(ISBLANK(NATURALES!$AZ14)), NOT(ISBLANK(NATURALES!$BA14))), NATURALES!$AZ14 + NATURALES!$BA14, 0)</f>
        <v>0</v>
      </c>
      <c r="X14" s="117">
        <f>EDU.ARTISTICA!$AO14</f>
        <v>87.5</v>
      </c>
      <c r="Y14" s="109" t="str">
        <f>EDU.ARTISTICA!$AU14</f>
        <v/>
      </c>
      <c r="Z14" s="108" t="str">
        <f>EDU.ARTISTICA!$AY14</f>
        <v/>
      </c>
      <c r="AA14" s="118">
        <f>IF(AND(NOT(ISBLANK(EDU.ARTISTICA!$AZ14)), NOT(ISBLANK(EDU.ARTISTICA!$BA14))), EDU.ARTISTICA!$AZ14 + EDU.ARTISTICA!$BA14, 0)</f>
        <v>0</v>
      </c>
      <c r="AB14" s="117">
        <f>EDU.FISICA!$AO14</f>
        <v>81.75</v>
      </c>
      <c r="AC14" s="109" t="str">
        <f>EDU.FISICA!$AU14</f>
        <v/>
      </c>
      <c r="AD14" s="108" t="str">
        <f>EDU.FISICA!$AY14</f>
        <v/>
      </c>
      <c r="AE14" s="118">
        <f>IF(AND(NOT(ISBLANK(EDU.FISICA!$AZ14)), NOT(ISBLANK(EDU.FISICA!$BA14))), EDU.FISICA!$AZ14 + EDU.FISICA!$BA14, 0)</f>
        <v>0</v>
      </c>
      <c r="AF14" s="117">
        <f>RELIGION!$AO14</f>
        <v>90.125</v>
      </c>
      <c r="AG14" s="109" t="str">
        <f>RELIGION!$AU14</f>
        <v/>
      </c>
      <c r="AH14" s="108" t="str">
        <f>RELIGION!$AY14</f>
        <v/>
      </c>
      <c r="AI14" s="118">
        <f>IF(AND(NOT(ISBLANK(RELIGION!$AZ14)), NOT(ISBLANK(RELIGION!$BA14))), RELIGION!$AZ14 + RELIGION!$BA14, 0)</f>
        <v>0</v>
      </c>
      <c r="AJ14" s="121" t="str">
        <f t="shared" si="0"/>
        <v/>
      </c>
      <c r="AK14" s="8"/>
      <c r="AL14" s="124"/>
    </row>
    <row r="15" spans="1:38" ht="16.5" customHeight="1" x14ac:dyDescent="0.25">
      <c r="A15" s="5">
        <v>5</v>
      </c>
      <c r="B15" s="6" t="str">
        <f>ESPANOL!C15</f>
        <v>ANDY</v>
      </c>
      <c r="C15" s="116" t="str">
        <f>ESPANOL!D15</f>
        <v>HENRIQUEZ GUERRERO</v>
      </c>
      <c r="D15" s="117">
        <f>ESPANOL!AO15</f>
        <v>98.5</v>
      </c>
      <c r="E15" s="109" t="str">
        <f>ESPANOL!AU15</f>
        <v/>
      </c>
      <c r="F15" s="108" t="str">
        <f>ESPANOL!AY15</f>
        <v/>
      </c>
      <c r="G15" s="118">
        <f>IF(AND(NOT(ISBLANK(ESPANOL!AZ15)), NOT(ISBLANK(ESPANOL!BA15))), ESPANOL!AZ15 + ESPANOL!BA15, 0)</f>
        <v>0</v>
      </c>
      <c r="H15" s="119">
        <f>INGLES!AO15</f>
        <v>92.5</v>
      </c>
      <c r="I15" s="3" t="str">
        <f>INGLES!AU15</f>
        <v/>
      </c>
      <c r="J15" s="7" t="str">
        <f>INGLES!AY15</f>
        <v/>
      </c>
      <c r="K15" s="120">
        <f>IF(AND(NOT(ISBLANK(INGLES!AZ15)), NOT(ISBLANK(INGLES!BA15))), INGLES!AZ15 + INGLES!BA15, 0)</f>
        <v>0</v>
      </c>
      <c r="L15" s="117">
        <f>MATEMATICA!$AO15</f>
        <v>93</v>
      </c>
      <c r="M15" s="109" t="str">
        <f>MATEMATICA!$AU15</f>
        <v/>
      </c>
      <c r="N15" s="108" t="str">
        <f>MATEMATICA!$AY15</f>
        <v/>
      </c>
      <c r="O15" s="118">
        <f>IF(AND(NOT(ISBLANK(MATEMATICA!$AZ15)), NOT(ISBLANK(MATEMATICA!$BA15))), MATEMATICA!$AZ15 + MATEMATICA!$BA15, 0)</f>
        <v>0</v>
      </c>
      <c r="P15" s="117">
        <f>SOCIALES!$AO15</f>
        <v>96.8125</v>
      </c>
      <c r="Q15" s="109" t="str">
        <f>SOCIALES!$AU15</f>
        <v/>
      </c>
      <c r="R15" s="108" t="str">
        <f>SOCIALES!$AY15</f>
        <v/>
      </c>
      <c r="S15" s="118">
        <f>IF(AND(NOT(ISBLANK(SOCIALES!$AZ15)), NOT(ISBLANK(SOCIALES!$BA15))), SOCIALES!$AZ15 + SOCIALES!$BA15, 0)</f>
        <v>0</v>
      </c>
      <c r="T15" s="117">
        <f>NATURALES!$AO15</f>
        <v>92.625</v>
      </c>
      <c r="U15" s="109" t="str">
        <f>NATURALES!$AU15</f>
        <v/>
      </c>
      <c r="V15" s="108" t="str">
        <f>NATURALES!$AY15</f>
        <v/>
      </c>
      <c r="W15" s="118">
        <f>IF(AND(NOT(ISBLANK(NATURALES!$AZ15)), NOT(ISBLANK(NATURALES!$BA15))), NATURALES!$AZ15 + NATURALES!$BA15, 0)</f>
        <v>0</v>
      </c>
      <c r="X15" s="117">
        <f>EDU.ARTISTICA!$AO15</f>
        <v>93.4375</v>
      </c>
      <c r="Y15" s="109" t="str">
        <f>EDU.ARTISTICA!$AU15</f>
        <v/>
      </c>
      <c r="Z15" s="108" t="str">
        <f>EDU.ARTISTICA!$AY15</f>
        <v/>
      </c>
      <c r="AA15" s="118">
        <f>IF(AND(NOT(ISBLANK(EDU.ARTISTICA!$AZ15)), NOT(ISBLANK(EDU.ARTISTICA!$BA15))), EDU.ARTISTICA!$AZ15 + EDU.ARTISTICA!$BA15, 0)</f>
        <v>0</v>
      </c>
      <c r="AB15" s="117">
        <f>EDU.FISICA!$AO15</f>
        <v>93.6875</v>
      </c>
      <c r="AC15" s="109" t="str">
        <f>EDU.FISICA!$AU15</f>
        <v/>
      </c>
      <c r="AD15" s="108" t="str">
        <f>EDU.FISICA!$AY15</f>
        <v/>
      </c>
      <c r="AE15" s="118">
        <f>IF(AND(NOT(ISBLANK(EDU.FISICA!$AZ15)), NOT(ISBLANK(EDU.FISICA!$BA15))), EDU.FISICA!$AZ15 + EDU.FISICA!$BA15, 0)</f>
        <v>0</v>
      </c>
      <c r="AF15" s="117">
        <f>RELIGION!$AO15</f>
        <v>90.6875</v>
      </c>
      <c r="AG15" s="109" t="str">
        <f>RELIGION!$AU15</f>
        <v/>
      </c>
      <c r="AH15" s="108" t="str">
        <f>RELIGION!$AY15</f>
        <v/>
      </c>
      <c r="AI15" s="118">
        <f>IF(AND(NOT(ISBLANK(RELIGION!$AZ15)), NOT(ISBLANK(RELIGION!$BA15))), RELIGION!$AZ15 + RELIGION!$BA15, 0)</f>
        <v>0</v>
      </c>
      <c r="AJ15" s="121" t="str">
        <f t="shared" si="0"/>
        <v/>
      </c>
      <c r="AK15" s="8"/>
      <c r="AL15" s="120"/>
    </row>
    <row r="16" spans="1:38" ht="16.5" customHeight="1" x14ac:dyDescent="0.25">
      <c r="A16" s="5">
        <v>6</v>
      </c>
      <c r="B16" s="6" t="str">
        <f>ESPANOL!C16</f>
        <v>ANGEL LUIS</v>
      </c>
      <c r="C16" s="116" t="str">
        <f>ESPANOL!D16</f>
        <v>DE LA CRUZ BRAZOBAN</v>
      </c>
      <c r="D16" s="117">
        <f>ESPANOL!AO16</f>
        <v>80.875</v>
      </c>
      <c r="E16" s="109" t="str">
        <f>ESPANOL!AU16</f>
        <v/>
      </c>
      <c r="F16" s="108" t="str">
        <f>ESPANOL!AY16</f>
        <v/>
      </c>
      <c r="G16" s="118">
        <f>IF(AND(NOT(ISBLANK(ESPANOL!AZ16)), NOT(ISBLANK(ESPANOL!BA16))), ESPANOL!AZ16 + ESPANOL!BA16, 0)</f>
        <v>0</v>
      </c>
      <c r="H16" s="119">
        <f>INGLES!AO16</f>
        <v>90.5625</v>
      </c>
      <c r="I16" s="3" t="str">
        <f>INGLES!AU16</f>
        <v/>
      </c>
      <c r="J16" s="7" t="str">
        <f>INGLES!AY16</f>
        <v/>
      </c>
      <c r="K16" s="120">
        <f>IF(AND(NOT(ISBLANK(INGLES!AZ16)), NOT(ISBLANK(INGLES!BA16))), INGLES!AZ16 + INGLES!BA16, 0)</f>
        <v>0</v>
      </c>
      <c r="L16" s="117">
        <f>MATEMATICA!$AO16</f>
        <v>71.125</v>
      </c>
      <c r="M16" s="109" t="str">
        <f>MATEMATICA!$AU16</f>
        <v/>
      </c>
      <c r="N16" s="108" t="str">
        <f>MATEMATICA!$AY16</f>
        <v/>
      </c>
      <c r="O16" s="118">
        <f>IF(AND(NOT(ISBLANK(MATEMATICA!$AZ16)), NOT(ISBLANK(MATEMATICA!$BA16))), MATEMATICA!$AZ16 + MATEMATICA!$BA16, 0)</f>
        <v>0</v>
      </c>
      <c r="P16" s="117">
        <f>SOCIALES!$AO16</f>
        <v>73.5625</v>
      </c>
      <c r="Q16" s="109" t="str">
        <f>SOCIALES!$AU16</f>
        <v/>
      </c>
      <c r="R16" s="108" t="str">
        <f>SOCIALES!$AY16</f>
        <v/>
      </c>
      <c r="S16" s="118">
        <f>IF(AND(NOT(ISBLANK(SOCIALES!$AZ16)), NOT(ISBLANK(SOCIALES!$BA16))), SOCIALES!$AZ16 + SOCIALES!$BA16, 0)</f>
        <v>0</v>
      </c>
      <c r="T16" s="117">
        <f>NATURALES!$AO16</f>
        <v>81.125</v>
      </c>
      <c r="U16" s="109" t="str">
        <f>NATURALES!$AU16</f>
        <v/>
      </c>
      <c r="V16" s="108" t="str">
        <f>NATURALES!$AY16</f>
        <v/>
      </c>
      <c r="W16" s="118">
        <f>IF(AND(NOT(ISBLANK(NATURALES!$AZ16)), NOT(ISBLANK(NATURALES!$BA16))), NATURALES!$AZ16 + NATURALES!$BA16, 0)</f>
        <v>0</v>
      </c>
      <c r="X16" s="117">
        <f>EDU.ARTISTICA!$AO16</f>
        <v>83.375</v>
      </c>
      <c r="Y16" s="109" t="str">
        <f>EDU.ARTISTICA!$AU16</f>
        <v/>
      </c>
      <c r="Z16" s="108" t="str">
        <f>EDU.ARTISTICA!$AY16</f>
        <v/>
      </c>
      <c r="AA16" s="118">
        <f>IF(AND(NOT(ISBLANK(EDU.ARTISTICA!$AZ16)), NOT(ISBLANK(EDU.ARTISTICA!$BA16))), EDU.ARTISTICA!$AZ16 + EDU.ARTISTICA!$BA16, 0)</f>
        <v>0</v>
      </c>
      <c r="AB16" s="117">
        <f>EDU.FISICA!$AO16</f>
        <v>80.6875</v>
      </c>
      <c r="AC16" s="109" t="str">
        <f>EDU.FISICA!$AU16</f>
        <v/>
      </c>
      <c r="AD16" s="108" t="str">
        <f>EDU.FISICA!$AY16</f>
        <v/>
      </c>
      <c r="AE16" s="118">
        <f>IF(AND(NOT(ISBLANK(EDU.FISICA!$AZ16)), NOT(ISBLANK(EDU.FISICA!$BA16))), EDU.FISICA!$AZ16 + EDU.FISICA!$BA16, 0)</f>
        <v>0</v>
      </c>
      <c r="AF16" s="117">
        <f>RELIGION!$AO16</f>
        <v>81.75</v>
      </c>
      <c r="AG16" s="109" t="str">
        <f>RELIGION!$AU16</f>
        <v/>
      </c>
      <c r="AH16" s="108" t="str">
        <f>RELIGION!$AY16</f>
        <v/>
      </c>
      <c r="AI16" s="118">
        <f>IF(AND(NOT(ISBLANK(RELIGION!$AZ16)), NOT(ISBLANK(RELIGION!$BA16))), RELIGION!$AZ16 + RELIGION!$BA16, 0)</f>
        <v>0</v>
      </c>
      <c r="AJ16" s="121" t="str">
        <f t="shared" si="0"/>
        <v/>
      </c>
      <c r="AK16" s="8"/>
      <c r="AL16" s="120"/>
    </row>
    <row r="17" spans="1:38" ht="16.5" customHeight="1" x14ac:dyDescent="0.25">
      <c r="A17" s="5">
        <v>7</v>
      </c>
      <c r="B17" s="6" t="str">
        <f>ESPANOL!C17</f>
        <v>CARINA</v>
      </c>
      <c r="C17" s="116" t="str">
        <f>ESPANOL!D17</f>
        <v xml:space="preserve">DEL ROSARIO </v>
      </c>
      <c r="D17" s="117">
        <f>ESPANOL!AO17</f>
        <v>87.5625</v>
      </c>
      <c r="E17" s="109" t="str">
        <f>ESPANOL!AU17</f>
        <v/>
      </c>
      <c r="F17" s="108" t="str">
        <f>ESPANOL!AY17</f>
        <v/>
      </c>
      <c r="G17" s="118">
        <f>IF(AND(NOT(ISBLANK(ESPANOL!AZ17)), NOT(ISBLANK(ESPANOL!BA17))), ESPANOL!AZ17 + ESPANOL!BA17, 0)</f>
        <v>0</v>
      </c>
      <c r="H17" s="119">
        <f>INGLES!AO17</f>
        <v>93.25</v>
      </c>
      <c r="I17" s="3" t="str">
        <f>INGLES!AU17</f>
        <v/>
      </c>
      <c r="J17" s="7" t="str">
        <f>INGLES!AY17</f>
        <v/>
      </c>
      <c r="K17" s="120">
        <f>IF(AND(NOT(ISBLANK(INGLES!AZ17)), NOT(ISBLANK(INGLES!BA17))), INGLES!AZ17 + INGLES!BA17, 0)</f>
        <v>0</v>
      </c>
      <c r="L17" s="117">
        <f>MATEMATICA!$AO17</f>
        <v>90.625</v>
      </c>
      <c r="M17" s="109" t="str">
        <f>MATEMATICA!$AU17</f>
        <v/>
      </c>
      <c r="N17" s="108" t="str">
        <f>MATEMATICA!$AY17</f>
        <v/>
      </c>
      <c r="O17" s="118">
        <f>IF(AND(NOT(ISBLANK(MATEMATICA!$AZ17)), NOT(ISBLANK(MATEMATICA!$BA17))), MATEMATICA!$AZ17 + MATEMATICA!$BA17, 0)</f>
        <v>0</v>
      </c>
      <c r="P17" s="117">
        <f>SOCIALES!$AO17</f>
        <v>90.4375</v>
      </c>
      <c r="Q17" s="109" t="str">
        <f>SOCIALES!$AU17</f>
        <v/>
      </c>
      <c r="R17" s="108" t="str">
        <f>SOCIALES!$AY17</f>
        <v/>
      </c>
      <c r="S17" s="118">
        <f>IF(AND(NOT(ISBLANK(SOCIALES!$AZ17)), NOT(ISBLANK(SOCIALES!$BA17))), SOCIALES!$AZ17 + SOCIALES!$BA17, 0)</f>
        <v>0</v>
      </c>
      <c r="T17" s="117">
        <f>NATURALES!$AO17</f>
        <v>97.3125</v>
      </c>
      <c r="U17" s="109" t="str">
        <f>NATURALES!$AU17</f>
        <v/>
      </c>
      <c r="V17" s="108" t="str">
        <f>NATURALES!$AY17</f>
        <v/>
      </c>
      <c r="W17" s="118">
        <f>IF(AND(NOT(ISBLANK(NATURALES!$AZ17)), NOT(ISBLANK(NATURALES!$BA17))), NATURALES!$AZ17 + NATURALES!$BA17, 0)</f>
        <v>0</v>
      </c>
      <c r="X17" s="117">
        <f>EDU.ARTISTICA!$AO17</f>
        <v>82.875</v>
      </c>
      <c r="Y17" s="109" t="str">
        <f>EDU.ARTISTICA!$AU17</f>
        <v/>
      </c>
      <c r="Z17" s="108" t="str">
        <f>EDU.ARTISTICA!$AY17</f>
        <v/>
      </c>
      <c r="AA17" s="118">
        <f>IF(AND(NOT(ISBLANK(EDU.ARTISTICA!$AZ17)), NOT(ISBLANK(EDU.ARTISTICA!$BA17))), EDU.ARTISTICA!$AZ17 + EDU.ARTISTICA!$BA17, 0)</f>
        <v>0</v>
      </c>
      <c r="AB17" s="117">
        <f>EDU.FISICA!$AO17</f>
        <v>97.25</v>
      </c>
      <c r="AC17" s="109" t="str">
        <f>EDU.FISICA!$AU17</f>
        <v/>
      </c>
      <c r="AD17" s="108" t="str">
        <f>EDU.FISICA!$AY17</f>
        <v/>
      </c>
      <c r="AE17" s="118">
        <f>IF(AND(NOT(ISBLANK(EDU.FISICA!$AZ17)), NOT(ISBLANK(EDU.FISICA!$BA17))), EDU.FISICA!$AZ17 + EDU.FISICA!$BA17, 0)</f>
        <v>0</v>
      </c>
      <c r="AF17" s="117">
        <f>RELIGION!$AO17</f>
        <v>90</v>
      </c>
      <c r="AG17" s="109" t="str">
        <f>RELIGION!$AU17</f>
        <v/>
      </c>
      <c r="AH17" s="108" t="str">
        <f>RELIGION!$AY17</f>
        <v/>
      </c>
      <c r="AI17" s="118">
        <f>IF(AND(NOT(ISBLANK(RELIGION!$AZ17)), NOT(ISBLANK(RELIGION!$BA17))), RELIGION!$AZ17 + RELIGION!$BA17, 0)</f>
        <v>0</v>
      </c>
      <c r="AJ17" s="121" t="str">
        <f t="shared" si="0"/>
        <v/>
      </c>
      <c r="AK17" s="8"/>
      <c r="AL17" s="120"/>
    </row>
    <row r="18" spans="1:38" ht="16.5" customHeight="1" x14ac:dyDescent="0.25">
      <c r="A18" s="5">
        <v>8</v>
      </c>
      <c r="B18" s="6" t="str">
        <f>ESPANOL!C18</f>
        <v>CARMEN LUCIA</v>
      </c>
      <c r="C18" s="116" t="str">
        <f>ESPANOL!D18</f>
        <v>OSCAR HERNANDEZ</v>
      </c>
      <c r="D18" s="117">
        <f>ESPANOL!AO18</f>
        <v>75.625</v>
      </c>
      <c r="E18" s="109" t="str">
        <f>ESPANOL!AU18</f>
        <v/>
      </c>
      <c r="F18" s="108" t="str">
        <f>ESPANOL!AY18</f>
        <v/>
      </c>
      <c r="G18" s="118">
        <f>IF(AND(NOT(ISBLANK(ESPANOL!AZ18)), NOT(ISBLANK(ESPANOL!BA18))), ESPANOL!AZ18 + ESPANOL!BA18, 0)</f>
        <v>0</v>
      </c>
      <c r="H18" s="119">
        <f>INGLES!AO18</f>
        <v>84.75</v>
      </c>
      <c r="I18" s="3" t="str">
        <f>INGLES!AU18</f>
        <v/>
      </c>
      <c r="J18" s="7" t="str">
        <f>INGLES!AY18</f>
        <v/>
      </c>
      <c r="K18" s="120">
        <f>IF(AND(NOT(ISBLANK(INGLES!AZ18)), NOT(ISBLANK(INGLES!BA18))), INGLES!AZ18 + INGLES!BA18, 0)</f>
        <v>0</v>
      </c>
      <c r="L18" s="117">
        <f>MATEMATICA!$AO18</f>
        <v>77.25</v>
      </c>
      <c r="M18" s="109" t="str">
        <f>MATEMATICA!$AU18</f>
        <v/>
      </c>
      <c r="N18" s="108" t="str">
        <f>MATEMATICA!$AY18</f>
        <v/>
      </c>
      <c r="O18" s="118">
        <f>IF(AND(NOT(ISBLANK(MATEMATICA!$AZ18)), NOT(ISBLANK(MATEMATICA!$BA18))), MATEMATICA!$AZ18 + MATEMATICA!$BA18, 0)</f>
        <v>0</v>
      </c>
      <c r="P18" s="117">
        <f>SOCIALES!$AO18</f>
        <v>76.25</v>
      </c>
      <c r="Q18" s="109" t="str">
        <f>SOCIALES!$AU18</f>
        <v/>
      </c>
      <c r="R18" s="108" t="str">
        <f>SOCIALES!$AY18</f>
        <v/>
      </c>
      <c r="S18" s="118">
        <f>IF(AND(NOT(ISBLANK(SOCIALES!$AZ18)), NOT(ISBLANK(SOCIALES!$BA18))), SOCIALES!$AZ18 + SOCIALES!$BA18, 0)</f>
        <v>0</v>
      </c>
      <c r="T18" s="117">
        <f>NATURALES!$AO18</f>
        <v>77.25</v>
      </c>
      <c r="U18" s="109" t="str">
        <f>NATURALES!$AU18</f>
        <v/>
      </c>
      <c r="V18" s="108" t="str">
        <f>NATURALES!$AY18</f>
        <v/>
      </c>
      <c r="W18" s="118">
        <f>IF(AND(NOT(ISBLANK(NATURALES!$AZ18)), NOT(ISBLANK(NATURALES!$BA18))), NATURALES!$AZ18 + NATURALES!$BA18, 0)</f>
        <v>0</v>
      </c>
      <c r="X18" s="117">
        <f>EDU.ARTISTICA!$AO18</f>
        <v>75.8125</v>
      </c>
      <c r="Y18" s="109" t="str">
        <f>EDU.ARTISTICA!$AU18</f>
        <v/>
      </c>
      <c r="Z18" s="108" t="str">
        <f>EDU.ARTISTICA!$AY18</f>
        <v/>
      </c>
      <c r="AA18" s="118">
        <f>IF(AND(NOT(ISBLANK(EDU.ARTISTICA!$AZ18)), NOT(ISBLANK(EDU.ARTISTICA!$BA18))), EDU.ARTISTICA!$AZ18 + EDU.ARTISTICA!$BA18, 0)</f>
        <v>0</v>
      </c>
      <c r="AB18" s="117">
        <f>EDU.FISICA!$AO18</f>
        <v>77.5625</v>
      </c>
      <c r="AC18" s="109" t="str">
        <f>EDU.FISICA!$AU18</f>
        <v/>
      </c>
      <c r="AD18" s="108" t="str">
        <f>EDU.FISICA!$AY18</f>
        <v/>
      </c>
      <c r="AE18" s="118">
        <f>IF(AND(NOT(ISBLANK(EDU.FISICA!$AZ18)), NOT(ISBLANK(EDU.FISICA!$BA18))), EDU.FISICA!$AZ18 + EDU.FISICA!$BA18, 0)</f>
        <v>0</v>
      </c>
      <c r="AF18" s="117">
        <f>RELIGION!$AO18</f>
        <v>79.0625</v>
      </c>
      <c r="AG18" s="109" t="str">
        <f>RELIGION!$AU18</f>
        <v/>
      </c>
      <c r="AH18" s="108" t="str">
        <f>RELIGION!$AY18</f>
        <v/>
      </c>
      <c r="AI18" s="118">
        <f>IF(AND(NOT(ISBLANK(RELIGION!$AZ18)), NOT(ISBLANK(RELIGION!$BA18))), RELIGION!$AZ18 + RELIGION!$BA18, 0)</f>
        <v>0</v>
      </c>
      <c r="AJ18" s="121" t="str">
        <f t="shared" si="0"/>
        <v/>
      </c>
      <c r="AK18" s="8"/>
      <c r="AL18" s="120"/>
    </row>
    <row r="19" spans="1:38" ht="16.5" customHeight="1" x14ac:dyDescent="0.25">
      <c r="A19" s="5">
        <v>9</v>
      </c>
      <c r="B19" s="6" t="str">
        <f>ESPANOL!C19</f>
        <v>CRISTIAN LEONARDO</v>
      </c>
      <c r="C19" s="116" t="str">
        <f>ESPANOL!D19</f>
        <v>SOTO SELMO</v>
      </c>
      <c r="D19" s="117">
        <f>ESPANOL!AO19</f>
        <v>78.5625</v>
      </c>
      <c r="E19" s="109" t="str">
        <f>ESPANOL!AU19</f>
        <v/>
      </c>
      <c r="F19" s="108" t="str">
        <f>ESPANOL!AY19</f>
        <v/>
      </c>
      <c r="G19" s="118">
        <f>IF(AND(NOT(ISBLANK(ESPANOL!AZ19)), NOT(ISBLANK(ESPANOL!BA19))), ESPANOL!AZ19 + ESPANOL!BA19, 0)</f>
        <v>0</v>
      </c>
      <c r="H19" s="119">
        <f>INGLES!AO19</f>
        <v>84.125</v>
      </c>
      <c r="I19" s="3" t="str">
        <f>INGLES!AU19</f>
        <v/>
      </c>
      <c r="J19" s="7" t="str">
        <f>INGLES!AY19</f>
        <v/>
      </c>
      <c r="K19" s="120">
        <f>IF(AND(NOT(ISBLANK(INGLES!AZ19)), NOT(ISBLANK(INGLES!BA19))), INGLES!AZ19 + INGLES!BA19, 0)</f>
        <v>0</v>
      </c>
      <c r="L19" s="117">
        <f>MATEMATICA!$AO19</f>
        <v>86.6875</v>
      </c>
      <c r="M19" s="109" t="str">
        <f>MATEMATICA!$AU19</f>
        <v/>
      </c>
      <c r="N19" s="108" t="str">
        <f>MATEMATICA!$AY19</f>
        <v/>
      </c>
      <c r="O19" s="118">
        <f>IF(AND(NOT(ISBLANK(MATEMATICA!$AZ19)), NOT(ISBLANK(MATEMATICA!$BA19))), MATEMATICA!$AZ19 + MATEMATICA!$BA19, 0)</f>
        <v>0</v>
      </c>
      <c r="P19" s="117">
        <f>SOCIALES!$AO19</f>
        <v>76.125</v>
      </c>
      <c r="Q19" s="109" t="str">
        <f>SOCIALES!$AU19</f>
        <v/>
      </c>
      <c r="R19" s="108" t="str">
        <f>SOCIALES!$AY19</f>
        <v/>
      </c>
      <c r="S19" s="118">
        <f>IF(AND(NOT(ISBLANK(SOCIALES!$AZ19)), NOT(ISBLANK(SOCIALES!$BA19))), SOCIALES!$AZ19 + SOCIALES!$BA19, 0)</f>
        <v>0</v>
      </c>
      <c r="T19" s="117">
        <f>NATURALES!$AO19</f>
        <v>83.5</v>
      </c>
      <c r="U19" s="109" t="str">
        <f>NATURALES!$AU19</f>
        <v/>
      </c>
      <c r="V19" s="108" t="str">
        <f>NATURALES!$AY19</f>
        <v/>
      </c>
      <c r="W19" s="118">
        <f>IF(AND(NOT(ISBLANK(NATURALES!$AZ19)), NOT(ISBLANK(NATURALES!$BA19))), NATURALES!$AZ19 + NATURALES!$BA19, 0)</f>
        <v>0</v>
      </c>
      <c r="X19" s="117">
        <f>EDU.ARTISTICA!$AO19</f>
        <v>74.75</v>
      </c>
      <c r="Y19" s="109" t="str">
        <f>EDU.ARTISTICA!$AU19</f>
        <v/>
      </c>
      <c r="Z19" s="108" t="str">
        <f>EDU.ARTISTICA!$AY19</f>
        <v/>
      </c>
      <c r="AA19" s="118">
        <f>IF(AND(NOT(ISBLANK(EDU.ARTISTICA!$AZ19)), NOT(ISBLANK(EDU.ARTISTICA!$BA19))), EDU.ARTISTICA!$AZ19 + EDU.ARTISTICA!$BA19, 0)</f>
        <v>0</v>
      </c>
      <c r="AB19" s="117">
        <f>EDU.FISICA!$AO19</f>
        <v>83.4375</v>
      </c>
      <c r="AC19" s="109" t="str">
        <f>EDU.FISICA!$AU19</f>
        <v/>
      </c>
      <c r="AD19" s="108" t="str">
        <f>EDU.FISICA!$AY19</f>
        <v/>
      </c>
      <c r="AE19" s="118">
        <f>IF(AND(NOT(ISBLANK(EDU.FISICA!$AZ19)), NOT(ISBLANK(EDU.FISICA!$BA19))), EDU.FISICA!$AZ19 + EDU.FISICA!$BA19, 0)</f>
        <v>0</v>
      </c>
      <c r="AF19" s="117">
        <f>RELIGION!$AO19</f>
        <v>65.0625</v>
      </c>
      <c r="AG19" s="109" t="str">
        <f>RELIGION!$AU19</f>
        <v/>
      </c>
      <c r="AH19" s="108" t="str">
        <f>RELIGION!$AY19</f>
        <v/>
      </c>
      <c r="AI19" s="118">
        <f>IF(AND(NOT(ISBLANK(RELIGION!$AZ19)), NOT(ISBLANK(RELIGION!$BA19))), RELIGION!$AZ19 + RELIGION!$BA19, 0)</f>
        <v>0</v>
      </c>
      <c r="AJ19" s="121" t="str">
        <f t="shared" si="0"/>
        <v/>
      </c>
      <c r="AK19" s="8"/>
      <c r="AL19" s="120"/>
    </row>
    <row r="20" spans="1:38" ht="16.5" customHeight="1" x14ac:dyDescent="0.25">
      <c r="A20" s="5">
        <v>10</v>
      </c>
      <c r="B20" s="6" t="str">
        <f>ESPANOL!C20</f>
        <v>DANIEL FERNANDO</v>
      </c>
      <c r="C20" s="116" t="str">
        <f>ESPANOL!D20</f>
        <v>DE WINDT MEDINA</v>
      </c>
      <c r="D20" s="117">
        <f>ESPANOL!AO20</f>
        <v>0</v>
      </c>
      <c r="E20" s="109" t="str">
        <f>ESPANOL!AU20</f>
        <v/>
      </c>
      <c r="F20" s="108" t="str">
        <f>ESPANOL!AY20</f>
        <v/>
      </c>
      <c r="G20" s="118">
        <f>IF(AND(NOT(ISBLANK(ESPANOL!AZ20)), NOT(ISBLANK(ESPANOL!BA20))), ESPANOL!AZ20 + ESPANOL!BA20, 0)</f>
        <v>0</v>
      </c>
      <c r="H20" s="119">
        <f>INGLES!AO20</f>
        <v>0</v>
      </c>
      <c r="I20" s="3" t="str">
        <f>INGLES!AU20</f>
        <v/>
      </c>
      <c r="J20" s="7" t="str">
        <f>INGLES!AY20</f>
        <v/>
      </c>
      <c r="K20" s="120">
        <f>IF(AND(NOT(ISBLANK(INGLES!AZ20)), NOT(ISBLANK(INGLES!BA20))), INGLES!AZ20 + INGLES!BA20, 0)</f>
        <v>0</v>
      </c>
      <c r="L20" s="117">
        <f>MATEMATICA!$AO20</f>
        <v>0</v>
      </c>
      <c r="M20" s="109" t="str">
        <f>MATEMATICA!$AU20</f>
        <v/>
      </c>
      <c r="N20" s="108" t="str">
        <f>MATEMATICA!$AY20</f>
        <v/>
      </c>
      <c r="O20" s="118">
        <f>IF(AND(NOT(ISBLANK(MATEMATICA!$AZ20)), NOT(ISBLANK(MATEMATICA!$BA20))), MATEMATICA!$AZ20 + MATEMATICA!$BA20, 0)</f>
        <v>0</v>
      </c>
      <c r="P20" s="117">
        <f>SOCIALES!$AO20</f>
        <v>0</v>
      </c>
      <c r="Q20" s="109" t="str">
        <f>SOCIALES!$AU20</f>
        <v/>
      </c>
      <c r="R20" s="108" t="str">
        <f>SOCIALES!$AY20</f>
        <v/>
      </c>
      <c r="S20" s="118">
        <f>IF(AND(NOT(ISBLANK(SOCIALES!$AZ20)), NOT(ISBLANK(SOCIALES!$BA20))), SOCIALES!$AZ20 + SOCIALES!$BA20, 0)</f>
        <v>0</v>
      </c>
      <c r="T20" s="117">
        <f>NATURALES!$AO20</f>
        <v>0</v>
      </c>
      <c r="U20" s="109" t="str">
        <f>NATURALES!$AU20</f>
        <v/>
      </c>
      <c r="V20" s="108" t="str">
        <f>NATURALES!$AY20</f>
        <v/>
      </c>
      <c r="W20" s="118">
        <f>IF(AND(NOT(ISBLANK(NATURALES!$AZ20)), NOT(ISBLANK(NATURALES!$BA20))), NATURALES!$AZ20 + NATURALES!$BA20, 0)</f>
        <v>0</v>
      </c>
      <c r="X20" s="117">
        <f>EDU.ARTISTICA!$AO20</f>
        <v>0</v>
      </c>
      <c r="Y20" s="109" t="str">
        <f>EDU.ARTISTICA!$AU20</f>
        <v/>
      </c>
      <c r="Z20" s="108" t="str">
        <f>EDU.ARTISTICA!$AY20</f>
        <v/>
      </c>
      <c r="AA20" s="118">
        <f>IF(AND(NOT(ISBLANK(EDU.ARTISTICA!$AZ20)), NOT(ISBLANK(EDU.ARTISTICA!$BA20))), EDU.ARTISTICA!$AZ20 + EDU.ARTISTICA!$BA20, 0)</f>
        <v>0</v>
      </c>
      <c r="AB20" s="117">
        <f>EDU.FISICA!$AO20</f>
        <v>0</v>
      </c>
      <c r="AC20" s="109" t="str">
        <f>EDU.FISICA!$AU20</f>
        <v/>
      </c>
      <c r="AD20" s="108" t="str">
        <f>EDU.FISICA!$AY20</f>
        <v/>
      </c>
      <c r="AE20" s="118">
        <f>IF(AND(NOT(ISBLANK(EDU.FISICA!$AZ20)), NOT(ISBLANK(EDU.FISICA!$BA20))), EDU.FISICA!$AZ20 + EDU.FISICA!$BA20, 0)</f>
        <v>0</v>
      </c>
      <c r="AF20" s="117">
        <f>RELIGION!$AO20</f>
        <v>0</v>
      </c>
      <c r="AG20" s="109" t="str">
        <f>RELIGION!$AU20</f>
        <v/>
      </c>
      <c r="AH20" s="108" t="str">
        <f>RELIGION!$AY20</f>
        <v/>
      </c>
      <c r="AI20" s="118">
        <f>IF(AND(NOT(ISBLANK(RELIGION!$AZ20)), NOT(ISBLANK(RELIGION!$BA20))), RELIGION!$AZ20 + RELIGION!$BA20, 0)</f>
        <v>0</v>
      </c>
      <c r="AJ20" s="121" t="str">
        <f t="shared" si="0"/>
        <v/>
      </c>
      <c r="AK20" s="8"/>
      <c r="AL20" s="120"/>
    </row>
    <row r="21" spans="1:38" ht="16.5" customHeight="1" x14ac:dyDescent="0.25">
      <c r="A21" s="5">
        <v>11</v>
      </c>
      <c r="B21" s="6" t="str">
        <f>ESPANOL!C21</f>
        <v>DANIELKA</v>
      </c>
      <c r="C21" s="116" t="str">
        <f>ESPANOL!D21</f>
        <v xml:space="preserve">DE LA CRUZ </v>
      </c>
      <c r="D21" s="117">
        <f>ESPANOL!AO21</f>
        <v>4.6875</v>
      </c>
      <c r="E21" s="109" t="str">
        <f>ESPANOL!AU21</f>
        <v/>
      </c>
      <c r="F21" s="108" t="str">
        <f>ESPANOL!AY21</f>
        <v/>
      </c>
      <c r="G21" s="118">
        <f>IF(AND(NOT(ISBLANK(ESPANOL!AZ21)), NOT(ISBLANK(ESPANOL!BA21))), ESPANOL!AZ21 + ESPANOL!BA21, 0)</f>
        <v>0</v>
      </c>
      <c r="H21" s="119">
        <f>INGLES!AO21</f>
        <v>0</v>
      </c>
      <c r="I21" s="3" t="str">
        <f>INGLES!AU21</f>
        <v/>
      </c>
      <c r="J21" s="7" t="str">
        <f>INGLES!AY21</f>
        <v/>
      </c>
      <c r="K21" s="120">
        <f>IF(AND(NOT(ISBLANK(INGLES!AZ21)), NOT(ISBLANK(INGLES!BA21))), INGLES!AZ21 + INGLES!BA21, 0)</f>
        <v>0</v>
      </c>
      <c r="L21" s="117">
        <f>MATEMATICA!$AO21</f>
        <v>0</v>
      </c>
      <c r="M21" s="109" t="str">
        <f>MATEMATICA!$AU21</f>
        <v/>
      </c>
      <c r="N21" s="108" t="str">
        <f>MATEMATICA!$AY21</f>
        <v/>
      </c>
      <c r="O21" s="118">
        <f>IF(AND(NOT(ISBLANK(MATEMATICA!$AZ21)), NOT(ISBLANK(MATEMATICA!$BA21))), MATEMATICA!$AZ21 + MATEMATICA!$BA21, 0)</f>
        <v>0</v>
      </c>
      <c r="P21" s="117">
        <f>SOCIALES!$AO21</f>
        <v>0</v>
      </c>
      <c r="Q21" s="109" t="str">
        <f>SOCIALES!$AU21</f>
        <v/>
      </c>
      <c r="R21" s="108" t="str">
        <f>SOCIALES!$AY21</f>
        <v/>
      </c>
      <c r="S21" s="118">
        <f>IF(AND(NOT(ISBLANK(SOCIALES!$AZ21)), NOT(ISBLANK(SOCIALES!$BA21))), SOCIALES!$AZ21 + SOCIALES!$BA21, 0)</f>
        <v>0</v>
      </c>
      <c r="T21" s="117">
        <f>NATURALES!$AO21</f>
        <v>70.25</v>
      </c>
      <c r="U21" s="109" t="str">
        <f>NATURALES!$AU21</f>
        <v/>
      </c>
      <c r="V21" s="108" t="str">
        <f>NATURALES!$AY21</f>
        <v/>
      </c>
      <c r="W21" s="118">
        <f>IF(AND(NOT(ISBLANK(NATURALES!$AZ21)), NOT(ISBLANK(NATURALES!$BA21))), NATURALES!$AZ21 + NATURALES!$BA21, 0)</f>
        <v>0</v>
      </c>
      <c r="X21" s="117">
        <f>EDU.ARTISTICA!$AO21</f>
        <v>0</v>
      </c>
      <c r="Y21" s="109" t="str">
        <f>EDU.ARTISTICA!$AU21</f>
        <v/>
      </c>
      <c r="Z21" s="108" t="str">
        <f>EDU.ARTISTICA!$AY21</f>
        <v/>
      </c>
      <c r="AA21" s="118">
        <f>IF(AND(NOT(ISBLANK(EDU.ARTISTICA!$AZ21)), NOT(ISBLANK(EDU.ARTISTICA!$BA21))), EDU.ARTISTICA!$AZ21 + EDU.ARTISTICA!$BA21, 0)</f>
        <v>0</v>
      </c>
      <c r="AB21" s="117">
        <f>EDU.FISICA!$AO21</f>
        <v>70.5625</v>
      </c>
      <c r="AC21" s="109" t="str">
        <f>EDU.FISICA!$AU21</f>
        <v/>
      </c>
      <c r="AD21" s="108" t="str">
        <f>EDU.FISICA!$AY21</f>
        <v/>
      </c>
      <c r="AE21" s="118">
        <f>IF(AND(NOT(ISBLANK(EDU.FISICA!$AZ21)), NOT(ISBLANK(EDU.FISICA!$BA21))), EDU.FISICA!$AZ21 + EDU.FISICA!$BA21, 0)</f>
        <v>0</v>
      </c>
      <c r="AF21" s="117">
        <f>RELIGION!$AO21</f>
        <v>76.75</v>
      </c>
      <c r="AG21" s="109" t="str">
        <f>RELIGION!$AU21</f>
        <v/>
      </c>
      <c r="AH21" s="108" t="str">
        <f>RELIGION!$AY21</f>
        <v/>
      </c>
      <c r="AI21" s="118">
        <f>IF(AND(NOT(ISBLANK(RELIGION!$AZ21)), NOT(ISBLANK(RELIGION!$BA21))), RELIGION!$AZ21 + RELIGION!$BA21, 0)</f>
        <v>0</v>
      </c>
      <c r="AJ21" s="121" t="str">
        <f t="shared" si="0"/>
        <v/>
      </c>
      <c r="AK21" s="8"/>
      <c r="AL21" s="120"/>
    </row>
    <row r="22" spans="1:38" ht="16.5" customHeight="1" x14ac:dyDescent="0.25">
      <c r="A22" s="5">
        <v>12</v>
      </c>
      <c r="B22" s="6" t="str">
        <f>ESPANOL!C22</f>
        <v>DARIELA</v>
      </c>
      <c r="C22" s="116" t="str">
        <f>ESPANOL!D22</f>
        <v>ARCANGEL VASQUEZ</v>
      </c>
      <c r="D22" s="117">
        <f>ESPANOL!AO22</f>
        <v>87.75</v>
      </c>
      <c r="E22" s="109" t="str">
        <f>ESPANOL!AU22</f>
        <v/>
      </c>
      <c r="F22" s="108" t="str">
        <f>ESPANOL!AY22</f>
        <v/>
      </c>
      <c r="G22" s="118">
        <f>IF(AND(NOT(ISBLANK(ESPANOL!AZ22)), NOT(ISBLANK(ESPANOL!BA22))), ESPANOL!AZ22 + ESPANOL!BA22, 0)</f>
        <v>0</v>
      </c>
      <c r="H22" s="119">
        <f>INGLES!AO22</f>
        <v>93.25</v>
      </c>
      <c r="I22" s="3" t="str">
        <f>INGLES!AU22</f>
        <v/>
      </c>
      <c r="J22" s="7" t="str">
        <f>INGLES!AY22</f>
        <v/>
      </c>
      <c r="K22" s="120">
        <f>IF(AND(NOT(ISBLANK(INGLES!AZ22)), NOT(ISBLANK(INGLES!BA22))), INGLES!AZ22 + INGLES!BA22, 0)</f>
        <v>0</v>
      </c>
      <c r="L22" s="117">
        <f>MATEMATICA!$AO22</f>
        <v>90.0625</v>
      </c>
      <c r="M22" s="109" t="str">
        <f>MATEMATICA!$AU22</f>
        <v/>
      </c>
      <c r="N22" s="108" t="str">
        <f>MATEMATICA!$AY22</f>
        <v/>
      </c>
      <c r="O22" s="118">
        <f>IF(AND(NOT(ISBLANK(MATEMATICA!$AZ22)), NOT(ISBLANK(MATEMATICA!$BA22))), MATEMATICA!$AZ22 + MATEMATICA!$BA22, 0)</f>
        <v>0</v>
      </c>
      <c r="P22" s="117">
        <f>SOCIALES!$AO22</f>
        <v>90.5</v>
      </c>
      <c r="Q22" s="109" t="str">
        <f>SOCIALES!$AU22</f>
        <v/>
      </c>
      <c r="R22" s="108" t="str">
        <f>SOCIALES!$AY22</f>
        <v/>
      </c>
      <c r="S22" s="118">
        <f>IF(AND(NOT(ISBLANK(SOCIALES!$AZ22)), NOT(ISBLANK(SOCIALES!$BA22))), SOCIALES!$AZ22 + SOCIALES!$BA22, 0)</f>
        <v>0</v>
      </c>
      <c r="T22" s="117">
        <f>NATURALES!$AO22</f>
        <v>92.6875</v>
      </c>
      <c r="U22" s="109" t="str">
        <f>NATURALES!$AU22</f>
        <v/>
      </c>
      <c r="V22" s="108" t="str">
        <f>NATURALES!$AY22</f>
        <v/>
      </c>
      <c r="W22" s="118">
        <f>IF(AND(NOT(ISBLANK(NATURALES!$AZ22)), NOT(ISBLANK(NATURALES!$BA22))), NATURALES!$AZ22 + NATURALES!$BA22, 0)</f>
        <v>0</v>
      </c>
      <c r="X22" s="117">
        <f>EDU.ARTISTICA!$AO22</f>
        <v>85.3125</v>
      </c>
      <c r="Y22" s="109" t="str">
        <f>EDU.ARTISTICA!$AU22</f>
        <v/>
      </c>
      <c r="Z22" s="108" t="str">
        <f>EDU.ARTISTICA!$AY22</f>
        <v/>
      </c>
      <c r="AA22" s="118">
        <f>IF(AND(NOT(ISBLANK(EDU.ARTISTICA!$AZ22)), NOT(ISBLANK(EDU.ARTISTICA!$BA22))), EDU.ARTISTICA!$AZ22 + EDU.ARTISTICA!$BA22, 0)</f>
        <v>0</v>
      </c>
      <c r="AB22" s="117">
        <f>EDU.FISICA!$AO22</f>
        <v>92.375</v>
      </c>
      <c r="AC22" s="109" t="str">
        <f>EDU.FISICA!$AU22</f>
        <v/>
      </c>
      <c r="AD22" s="108" t="str">
        <f>EDU.FISICA!$AY22</f>
        <v/>
      </c>
      <c r="AE22" s="118">
        <f>IF(AND(NOT(ISBLANK(EDU.FISICA!$AZ22)), NOT(ISBLANK(EDU.FISICA!$BA22))), EDU.FISICA!$AZ22 + EDU.FISICA!$BA22, 0)</f>
        <v>0</v>
      </c>
      <c r="AF22" s="117">
        <f>RELIGION!$AO22</f>
        <v>89.75</v>
      </c>
      <c r="AG22" s="109" t="str">
        <f>RELIGION!$AU22</f>
        <v/>
      </c>
      <c r="AH22" s="108" t="str">
        <f>RELIGION!$AY22</f>
        <v/>
      </c>
      <c r="AI22" s="118">
        <f>IF(AND(NOT(ISBLANK(RELIGION!$AZ22)), NOT(ISBLANK(RELIGION!$BA22))), RELIGION!$AZ22 + RELIGION!$BA22, 0)</f>
        <v>0</v>
      </c>
      <c r="AJ22" s="121" t="str">
        <f t="shared" si="0"/>
        <v/>
      </c>
      <c r="AK22" s="8"/>
      <c r="AL22" s="120"/>
    </row>
    <row r="23" spans="1:38" ht="16.5" customHeight="1" x14ac:dyDescent="0.25">
      <c r="A23" s="5">
        <v>13</v>
      </c>
      <c r="B23" s="6" t="str">
        <f>ESPANOL!C23</f>
        <v>DARIHANA</v>
      </c>
      <c r="C23" s="116" t="str">
        <f>ESPANOL!D23</f>
        <v xml:space="preserve">SORIANO </v>
      </c>
      <c r="D23" s="117">
        <f>ESPANOL!AO23</f>
        <v>77.125</v>
      </c>
      <c r="E23" s="109" t="str">
        <f>ESPANOL!AU23</f>
        <v/>
      </c>
      <c r="F23" s="108" t="str">
        <f>ESPANOL!AY23</f>
        <v/>
      </c>
      <c r="G23" s="118">
        <f>IF(AND(NOT(ISBLANK(ESPANOL!AZ23)), NOT(ISBLANK(ESPANOL!BA23))), ESPANOL!AZ23 + ESPANOL!BA23, 0)</f>
        <v>0</v>
      </c>
      <c r="H23" s="119">
        <f>INGLES!AO23</f>
        <v>85.375</v>
      </c>
      <c r="I23" s="3" t="str">
        <f>INGLES!AU23</f>
        <v/>
      </c>
      <c r="J23" s="7" t="str">
        <f>INGLES!AY23</f>
        <v/>
      </c>
      <c r="K23" s="120">
        <f>IF(AND(NOT(ISBLANK(INGLES!AZ23)), NOT(ISBLANK(INGLES!BA23))), INGLES!AZ23 + INGLES!BA23, 0)</f>
        <v>0</v>
      </c>
      <c r="L23" s="117">
        <f>MATEMATICA!$AO23</f>
        <v>75</v>
      </c>
      <c r="M23" s="109" t="str">
        <f>MATEMATICA!$AU23</f>
        <v/>
      </c>
      <c r="N23" s="108" t="str">
        <f>MATEMATICA!$AY23</f>
        <v/>
      </c>
      <c r="O23" s="118">
        <f>IF(AND(NOT(ISBLANK(MATEMATICA!$AZ23)), NOT(ISBLANK(MATEMATICA!$BA23))), MATEMATICA!$AZ23 + MATEMATICA!$BA23, 0)</f>
        <v>0</v>
      </c>
      <c r="P23" s="117">
        <f>SOCIALES!$AO23</f>
        <v>84.625</v>
      </c>
      <c r="Q23" s="109" t="str">
        <f>SOCIALES!$AU23</f>
        <v/>
      </c>
      <c r="R23" s="108" t="str">
        <f>SOCIALES!$AY23</f>
        <v/>
      </c>
      <c r="S23" s="118">
        <f>IF(AND(NOT(ISBLANK(SOCIALES!$AZ23)), NOT(ISBLANK(SOCIALES!$BA23))), SOCIALES!$AZ23 + SOCIALES!$BA23, 0)</f>
        <v>0</v>
      </c>
      <c r="T23" s="117">
        <f>NATURALES!$AO23</f>
        <v>80.5</v>
      </c>
      <c r="U23" s="109" t="str">
        <f>NATURALES!$AU23</f>
        <v/>
      </c>
      <c r="V23" s="108" t="str">
        <f>NATURALES!$AY23</f>
        <v/>
      </c>
      <c r="W23" s="118">
        <f>IF(AND(NOT(ISBLANK(NATURALES!$AZ23)), NOT(ISBLANK(NATURALES!$BA23))), NATURALES!$AZ23 + NATURALES!$BA23, 0)</f>
        <v>0</v>
      </c>
      <c r="X23" s="117">
        <f>EDU.ARTISTICA!$AO23</f>
        <v>75.1875</v>
      </c>
      <c r="Y23" s="109" t="str">
        <f>EDU.ARTISTICA!$AU23</f>
        <v/>
      </c>
      <c r="Z23" s="108" t="str">
        <f>EDU.ARTISTICA!$AY23</f>
        <v/>
      </c>
      <c r="AA23" s="118">
        <f>IF(AND(NOT(ISBLANK(EDU.ARTISTICA!$AZ23)), NOT(ISBLANK(EDU.ARTISTICA!$BA23))), EDU.ARTISTICA!$AZ23 + EDU.ARTISTICA!$BA23, 0)</f>
        <v>0</v>
      </c>
      <c r="AB23" s="117">
        <f>EDU.FISICA!$AO23</f>
        <v>80.625</v>
      </c>
      <c r="AC23" s="109" t="str">
        <f>EDU.FISICA!$AU23</f>
        <v/>
      </c>
      <c r="AD23" s="108" t="str">
        <f>EDU.FISICA!$AY23</f>
        <v/>
      </c>
      <c r="AE23" s="118">
        <f>IF(AND(NOT(ISBLANK(EDU.FISICA!$AZ23)), NOT(ISBLANK(EDU.FISICA!$BA23))), EDU.FISICA!$AZ23 + EDU.FISICA!$BA23, 0)</f>
        <v>0</v>
      </c>
      <c r="AF23" s="117">
        <f>RELIGION!$AO23</f>
        <v>43.875</v>
      </c>
      <c r="AG23" s="109" t="str">
        <f>RELIGION!$AU23</f>
        <v/>
      </c>
      <c r="AH23" s="108" t="str">
        <f>RELIGION!$AY23</f>
        <v/>
      </c>
      <c r="AI23" s="118">
        <f>IF(AND(NOT(ISBLANK(RELIGION!$AZ23)), NOT(ISBLANK(RELIGION!$BA23))), RELIGION!$AZ23 + RELIGION!$BA23, 0)</f>
        <v>0</v>
      </c>
      <c r="AJ23" s="121" t="str">
        <f t="shared" si="0"/>
        <v/>
      </c>
      <c r="AK23" s="8"/>
      <c r="AL23" s="120"/>
    </row>
    <row r="24" spans="1:38" ht="16.5" customHeight="1" x14ac:dyDescent="0.25">
      <c r="A24" s="5">
        <v>14</v>
      </c>
      <c r="B24" s="6" t="str">
        <f>ESPANOL!C24</f>
        <v>DARLIN</v>
      </c>
      <c r="C24" s="116" t="str">
        <f>ESPANOL!D24</f>
        <v xml:space="preserve">JIMENEZ </v>
      </c>
      <c r="D24" s="117">
        <f>ESPANOL!AO24</f>
        <v>0</v>
      </c>
      <c r="E24" s="109" t="str">
        <f>ESPANOL!AU24</f>
        <v/>
      </c>
      <c r="F24" s="108" t="str">
        <f>ESPANOL!AY24</f>
        <v/>
      </c>
      <c r="G24" s="118">
        <f>IF(AND(NOT(ISBLANK(ESPANOL!AZ24)), NOT(ISBLANK(ESPANOL!BA24))), ESPANOL!AZ24 + ESPANOL!BA24, 0)</f>
        <v>0</v>
      </c>
      <c r="H24" s="119">
        <f>INGLES!AO24</f>
        <v>0</v>
      </c>
      <c r="I24" s="3" t="str">
        <f>INGLES!AU24</f>
        <v/>
      </c>
      <c r="J24" s="7" t="str">
        <f>INGLES!AY24</f>
        <v/>
      </c>
      <c r="K24" s="120">
        <f>IF(AND(NOT(ISBLANK(INGLES!AZ24)), NOT(ISBLANK(INGLES!BA24))), INGLES!AZ24 + INGLES!BA24, 0)</f>
        <v>0</v>
      </c>
      <c r="L24" s="117">
        <f>MATEMATICA!$AO24</f>
        <v>0</v>
      </c>
      <c r="M24" s="109" t="str">
        <f>MATEMATICA!$AU24</f>
        <v/>
      </c>
      <c r="N24" s="108" t="str">
        <f>MATEMATICA!$AY24</f>
        <v/>
      </c>
      <c r="O24" s="118">
        <f>IF(AND(NOT(ISBLANK(MATEMATICA!$AZ24)), NOT(ISBLANK(MATEMATICA!$BA24))), MATEMATICA!$AZ24 + MATEMATICA!$BA24, 0)</f>
        <v>0</v>
      </c>
      <c r="P24" s="117">
        <f>SOCIALES!$AO24</f>
        <v>0</v>
      </c>
      <c r="Q24" s="109" t="str">
        <f>SOCIALES!$AU24</f>
        <v/>
      </c>
      <c r="R24" s="108" t="str">
        <f>SOCIALES!$AY24</f>
        <v/>
      </c>
      <c r="S24" s="118">
        <f>IF(AND(NOT(ISBLANK(SOCIALES!$AZ24)), NOT(ISBLANK(SOCIALES!$BA24))), SOCIALES!$AZ24 + SOCIALES!$BA24, 0)</f>
        <v>0</v>
      </c>
      <c r="T24" s="117">
        <f>NATURALES!$AO24</f>
        <v>0</v>
      </c>
      <c r="U24" s="109" t="str">
        <f>NATURALES!$AU24</f>
        <v/>
      </c>
      <c r="V24" s="108" t="str">
        <f>NATURALES!$AY24</f>
        <v/>
      </c>
      <c r="W24" s="118">
        <f>IF(AND(NOT(ISBLANK(NATURALES!$AZ24)), NOT(ISBLANK(NATURALES!$BA24))), NATURALES!$AZ24 + NATURALES!$BA24, 0)</f>
        <v>0</v>
      </c>
      <c r="X24" s="117">
        <f>EDU.ARTISTICA!$AO24</f>
        <v>0</v>
      </c>
      <c r="Y24" s="109" t="str">
        <f>EDU.ARTISTICA!$AU24</f>
        <v/>
      </c>
      <c r="Z24" s="108" t="str">
        <f>EDU.ARTISTICA!$AY24</f>
        <v/>
      </c>
      <c r="AA24" s="118">
        <f>IF(AND(NOT(ISBLANK(EDU.ARTISTICA!$AZ24)), NOT(ISBLANK(EDU.ARTISTICA!$BA24))), EDU.ARTISTICA!$AZ24 + EDU.ARTISTICA!$BA24, 0)</f>
        <v>0</v>
      </c>
      <c r="AB24" s="117">
        <f>EDU.FISICA!$AO24</f>
        <v>0</v>
      </c>
      <c r="AC24" s="109" t="str">
        <f>EDU.FISICA!$AU24</f>
        <v/>
      </c>
      <c r="AD24" s="108" t="str">
        <f>EDU.FISICA!$AY24</f>
        <v/>
      </c>
      <c r="AE24" s="118">
        <f>IF(AND(NOT(ISBLANK(EDU.FISICA!$AZ24)), NOT(ISBLANK(EDU.FISICA!$BA24))), EDU.FISICA!$AZ24 + EDU.FISICA!$BA24, 0)</f>
        <v>0</v>
      </c>
      <c r="AF24" s="117">
        <f>RELIGION!$AO24</f>
        <v>0</v>
      </c>
      <c r="AG24" s="109" t="str">
        <f>RELIGION!$AU24</f>
        <v/>
      </c>
      <c r="AH24" s="108" t="str">
        <f>RELIGION!$AY24</f>
        <v/>
      </c>
      <c r="AI24" s="118">
        <f>IF(AND(NOT(ISBLANK(RELIGION!$AZ24)), NOT(ISBLANK(RELIGION!$BA24))), RELIGION!$AZ24 + RELIGION!$BA24, 0)</f>
        <v>0</v>
      </c>
      <c r="AJ24" s="121" t="str">
        <f t="shared" si="0"/>
        <v/>
      </c>
      <c r="AK24" s="8"/>
      <c r="AL24" s="120"/>
    </row>
    <row r="25" spans="1:38" ht="16.5" customHeight="1" x14ac:dyDescent="0.25">
      <c r="A25" s="5">
        <v>15</v>
      </c>
      <c r="B25" s="6" t="str">
        <f>ESPANOL!C25</f>
        <v>DEIRI</v>
      </c>
      <c r="C25" s="116" t="str">
        <f>ESPANOL!D25</f>
        <v xml:space="preserve">BRUJAN </v>
      </c>
      <c r="D25" s="117">
        <f>ESPANOL!AO25</f>
        <v>74.375</v>
      </c>
      <c r="E25" s="109" t="str">
        <f>ESPANOL!AU25</f>
        <v/>
      </c>
      <c r="F25" s="108" t="str">
        <f>ESPANOL!AY25</f>
        <v/>
      </c>
      <c r="G25" s="118">
        <f>IF(AND(NOT(ISBLANK(ESPANOL!AZ25)), NOT(ISBLANK(ESPANOL!BA25))), ESPANOL!AZ25 + ESPANOL!BA25, 0)</f>
        <v>0</v>
      </c>
      <c r="H25" s="119">
        <f>INGLES!AO25</f>
        <v>84.6875</v>
      </c>
      <c r="I25" s="3" t="str">
        <f>INGLES!AU25</f>
        <v/>
      </c>
      <c r="J25" s="7" t="str">
        <f>INGLES!AY25</f>
        <v/>
      </c>
      <c r="K25" s="120">
        <f>IF(AND(NOT(ISBLANK(INGLES!AZ25)), NOT(ISBLANK(INGLES!BA25))), INGLES!AZ25 + INGLES!BA25, 0)</f>
        <v>0</v>
      </c>
      <c r="L25" s="117">
        <f>MATEMATICA!$AO25</f>
        <v>76.8125</v>
      </c>
      <c r="M25" s="109" t="str">
        <f>MATEMATICA!$AU25</f>
        <v/>
      </c>
      <c r="N25" s="108" t="str">
        <f>MATEMATICA!$AY25</f>
        <v/>
      </c>
      <c r="O25" s="118">
        <f>IF(AND(NOT(ISBLANK(MATEMATICA!$AZ25)), NOT(ISBLANK(MATEMATICA!$BA25))), MATEMATICA!$AZ25 + MATEMATICA!$BA25, 0)</f>
        <v>0</v>
      </c>
      <c r="P25" s="117">
        <f>SOCIALES!$AO25</f>
        <v>77.5625</v>
      </c>
      <c r="Q25" s="109" t="str">
        <f>SOCIALES!$AU25</f>
        <v/>
      </c>
      <c r="R25" s="108" t="str">
        <f>SOCIALES!$AY25</f>
        <v/>
      </c>
      <c r="S25" s="118">
        <f>IF(AND(NOT(ISBLANK(SOCIALES!$AZ25)), NOT(ISBLANK(SOCIALES!$BA25))), SOCIALES!$AZ25 + SOCIALES!$BA25, 0)</f>
        <v>0</v>
      </c>
      <c r="T25" s="117">
        <f>NATURALES!$AO25</f>
        <v>79.25</v>
      </c>
      <c r="U25" s="109" t="str">
        <f>NATURALES!$AU25</f>
        <v/>
      </c>
      <c r="V25" s="108" t="str">
        <f>NATURALES!$AY25</f>
        <v/>
      </c>
      <c r="W25" s="118">
        <f>IF(AND(NOT(ISBLANK(NATURALES!$AZ25)), NOT(ISBLANK(NATURALES!$BA25))), NATURALES!$AZ25 + NATURALES!$BA25, 0)</f>
        <v>0</v>
      </c>
      <c r="X25" s="117">
        <f>EDU.ARTISTICA!$AO25</f>
        <v>77.8125</v>
      </c>
      <c r="Y25" s="109" t="str">
        <f>EDU.ARTISTICA!$AU25</f>
        <v/>
      </c>
      <c r="Z25" s="108" t="str">
        <f>EDU.ARTISTICA!$AY25</f>
        <v/>
      </c>
      <c r="AA25" s="118">
        <f>IF(AND(NOT(ISBLANK(EDU.ARTISTICA!$AZ25)), NOT(ISBLANK(EDU.ARTISTICA!$BA25))), EDU.ARTISTICA!$AZ25 + EDU.ARTISTICA!$BA25, 0)</f>
        <v>0</v>
      </c>
      <c r="AB25" s="117">
        <f>EDU.FISICA!$AO25</f>
        <v>79.5625</v>
      </c>
      <c r="AC25" s="109" t="str">
        <f>EDU.FISICA!$AU25</f>
        <v/>
      </c>
      <c r="AD25" s="108" t="str">
        <f>EDU.FISICA!$AY25</f>
        <v/>
      </c>
      <c r="AE25" s="118">
        <f>IF(AND(NOT(ISBLANK(EDU.FISICA!$AZ25)), NOT(ISBLANK(EDU.FISICA!$BA25))), EDU.FISICA!$AZ25 + EDU.FISICA!$BA25, 0)</f>
        <v>0</v>
      </c>
      <c r="AF25" s="117">
        <f>RELIGION!$AO25</f>
        <v>83.8125</v>
      </c>
      <c r="AG25" s="109" t="str">
        <f>RELIGION!$AU25</f>
        <v/>
      </c>
      <c r="AH25" s="108" t="str">
        <f>RELIGION!$AY25</f>
        <v/>
      </c>
      <c r="AI25" s="118">
        <f>IF(AND(NOT(ISBLANK(RELIGION!$AZ25)), NOT(ISBLANK(RELIGION!$BA25))), RELIGION!$AZ25 + RELIGION!$BA25, 0)</f>
        <v>0</v>
      </c>
      <c r="AJ25" s="121" t="str">
        <f t="shared" si="0"/>
        <v/>
      </c>
      <c r="AK25" s="8"/>
      <c r="AL25" s="120"/>
    </row>
    <row r="26" spans="1:38" ht="16.5" customHeight="1" x14ac:dyDescent="0.25">
      <c r="A26" s="5">
        <v>16</v>
      </c>
      <c r="B26" s="6" t="str">
        <f>ESPANOL!C26</f>
        <v>ELBA MARGARITA</v>
      </c>
      <c r="C26" s="116" t="str">
        <f>ESPANOL!D26</f>
        <v xml:space="preserve">SALAZAR </v>
      </c>
      <c r="D26" s="117">
        <f>ESPANOL!AO26</f>
        <v>93.8125</v>
      </c>
      <c r="E26" s="109" t="str">
        <f>ESPANOL!AU26</f>
        <v/>
      </c>
      <c r="F26" s="108" t="str">
        <f>ESPANOL!AY26</f>
        <v/>
      </c>
      <c r="G26" s="118">
        <f>IF(AND(NOT(ISBLANK(ESPANOL!AZ26)), NOT(ISBLANK(ESPANOL!BA26))), ESPANOL!AZ26 + ESPANOL!BA26, 0)</f>
        <v>0</v>
      </c>
      <c r="H26" s="119">
        <f>INGLES!AO26</f>
        <v>94.5</v>
      </c>
      <c r="I26" s="3" t="str">
        <f>INGLES!AU26</f>
        <v/>
      </c>
      <c r="J26" s="7" t="str">
        <f>INGLES!AY26</f>
        <v/>
      </c>
      <c r="K26" s="120">
        <f>IF(AND(NOT(ISBLANK(INGLES!AZ26)), NOT(ISBLANK(INGLES!BA26))), INGLES!AZ26 + INGLES!BA26, 0)</f>
        <v>0</v>
      </c>
      <c r="L26" s="117">
        <f>MATEMATICA!$AO26</f>
        <v>90.4375</v>
      </c>
      <c r="M26" s="109" t="str">
        <f>MATEMATICA!$AU26</f>
        <v/>
      </c>
      <c r="N26" s="108" t="str">
        <f>MATEMATICA!$AY26</f>
        <v/>
      </c>
      <c r="O26" s="118">
        <f>IF(AND(NOT(ISBLANK(MATEMATICA!$AZ26)), NOT(ISBLANK(MATEMATICA!$BA26))), MATEMATICA!$AZ26 + MATEMATICA!$BA26, 0)</f>
        <v>0</v>
      </c>
      <c r="P26" s="117">
        <f>SOCIALES!$AO26</f>
        <v>89.875</v>
      </c>
      <c r="Q26" s="109" t="str">
        <f>SOCIALES!$AU26</f>
        <v/>
      </c>
      <c r="R26" s="108" t="str">
        <f>SOCIALES!$AY26</f>
        <v/>
      </c>
      <c r="S26" s="118">
        <f>IF(AND(NOT(ISBLANK(SOCIALES!$AZ26)), NOT(ISBLANK(SOCIALES!$BA26))), SOCIALES!$AZ26 + SOCIALES!$BA26, 0)</f>
        <v>0</v>
      </c>
      <c r="T26" s="117">
        <f>NATURALES!$AO26</f>
        <v>99</v>
      </c>
      <c r="U26" s="109" t="str">
        <f>NATURALES!$AU26</f>
        <v/>
      </c>
      <c r="V26" s="108" t="str">
        <f>NATURALES!$AY26</f>
        <v/>
      </c>
      <c r="W26" s="118">
        <f>IF(AND(NOT(ISBLANK(NATURALES!$AZ26)), NOT(ISBLANK(NATURALES!$BA26))), NATURALES!$AZ26 + NATURALES!$BA26, 0)</f>
        <v>0</v>
      </c>
      <c r="X26" s="117">
        <f>EDU.ARTISTICA!$AO26</f>
        <v>91.875</v>
      </c>
      <c r="Y26" s="109" t="str">
        <f>EDU.ARTISTICA!$AU26</f>
        <v/>
      </c>
      <c r="Z26" s="108" t="str">
        <f>EDU.ARTISTICA!$AY26</f>
        <v/>
      </c>
      <c r="AA26" s="118">
        <f>IF(AND(NOT(ISBLANK(EDU.ARTISTICA!$AZ26)), NOT(ISBLANK(EDU.ARTISTICA!$BA26))), EDU.ARTISTICA!$AZ26 + EDU.ARTISTICA!$BA26, 0)</f>
        <v>0</v>
      </c>
      <c r="AB26" s="117">
        <f>EDU.FISICA!$AO26</f>
        <v>98.875</v>
      </c>
      <c r="AC26" s="109" t="str">
        <f>EDU.FISICA!$AU26</f>
        <v/>
      </c>
      <c r="AD26" s="108" t="str">
        <f>EDU.FISICA!$AY26</f>
        <v/>
      </c>
      <c r="AE26" s="118">
        <f>IF(AND(NOT(ISBLANK(EDU.FISICA!$AZ26)), NOT(ISBLANK(EDU.FISICA!$BA26))), EDU.FISICA!$AZ26 + EDU.FISICA!$BA26, 0)</f>
        <v>0</v>
      </c>
      <c r="AF26" s="117">
        <f>RELIGION!$AO26</f>
        <v>89.3125</v>
      </c>
      <c r="AG26" s="109" t="str">
        <f>RELIGION!$AU26</f>
        <v/>
      </c>
      <c r="AH26" s="108" t="str">
        <f>RELIGION!$AY26</f>
        <v/>
      </c>
      <c r="AI26" s="118">
        <f>IF(AND(NOT(ISBLANK(RELIGION!$AZ26)), NOT(ISBLANK(RELIGION!$BA26))), RELIGION!$AZ26 + RELIGION!$BA26, 0)</f>
        <v>0</v>
      </c>
      <c r="AJ26" s="121" t="str">
        <f t="shared" si="0"/>
        <v/>
      </c>
      <c r="AK26" s="8"/>
      <c r="AL26" s="120"/>
    </row>
    <row r="27" spans="1:38" ht="16.5" customHeight="1" x14ac:dyDescent="0.25">
      <c r="A27" s="5">
        <v>17</v>
      </c>
      <c r="B27" s="6" t="str">
        <f>ESPANOL!C27</f>
        <v>ELIZABETH</v>
      </c>
      <c r="C27" s="116" t="str">
        <f>ESPANOL!D27</f>
        <v>SOLANO MARTINEZ</v>
      </c>
      <c r="D27" s="117">
        <f>ESPANOL!AO27</f>
        <v>87.625</v>
      </c>
      <c r="E27" s="109" t="str">
        <f>ESPANOL!AU27</f>
        <v/>
      </c>
      <c r="F27" s="108" t="str">
        <f>ESPANOL!AY27</f>
        <v/>
      </c>
      <c r="G27" s="118">
        <f>IF(AND(NOT(ISBLANK(ESPANOL!AZ27)), NOT(ISBLANK(ESPANOL!BA27))), ESPANOL!AZ27 + ESPANOL!BA27, 0)</f>
        <v>0</v>
      </c>
      <c r="H27" s="119">
        <f>INGLES!AO27</f>
        <v>93.6875</v>
      </c>
      <c r="I27" s="3" t="str">
        <f>INGLES!AU27</f>
        <v/>
      </c>
      <c r="J27" s="7" t="str">
        <f>INGLES!AY27</f>
        <v/>
      </c>
      <c r="K27" s="120">
        <f>IF(AND(NOT(ISBLANK(INGLES!AZ27)), NOT(ISBLANK(INGLES!BA27))), INGLES!AZ27 + INGLES!BA27, 0)</f>
        <v>0</v>
      </c>
      <c r="L27" s="117">
        <f>MATEMATICA!$AO27</f>
        <v>86.75</v>
      </c>
      <c r="M27" s="109" t="str">
        <f>MATEMATICA!$AU27</f>
        <v/>
      </c>
      <c r="N27" s="108" t="str">
        <f>MATEMATICA!$AY27</f>
        <v/>
      </c>
      <c r="O27" s="118">
        <f>IF(AND(NOT(ISBLANK(MATEMATICA!$AZ27)), NOT(ISBLANK(MATEMATICA!$BA27))), MATEMATICA!$AZ27 + MATEMATICA!$BA27, 0)</f>
        <v>0</v>
      </c>
      <c r="P27" s="117">
        <f>SOCIALES!$AO27</f>
        <v>92.875</v>
      </c>
      <c r="Q27" s="109" t="str">
        <f>SOCIALES!$AU27</f>
        <v/>
      </c>
      <c r="R27" s="108" t="str">
        <f>SOCIALES!$AY27</f>
        <v/>
      </c>
      <c r="S27" s="118">
        <f>IF(AND(NOT(ISBLANK(SOCIALES!$AZ27)), NOT(ISBLANK(SOCIALES!$BA27))), SOCIALES!$AZ27 + SOCIALES!$BA27, 0)</f>
        <v>0</v>
      </c>
      <c r="T27" s="117">
        <f>NATURALES!$AO27</f>
        <v>97</v>
      </c>
      <c r="U27" s="109" t="str">
        <f>NATURALES!$AU27</f>
        <v/>
      </c>
      <c r="V27" s="108" t="str">
        <f>NATURALES!$AY27</f>
        <v/>
      </c>
      <c r="W27" s="118">
        <f>IF(AND(NOT(ISBLANK(NATURALES!$AZ27)), NOT(ISBLANK(NATURALES!$BA27))), NATURALES!$AZ27 + NATURALES!$BA27, 0)</f>
        <v>0</v>
      </c>
      <c r="X27" s="117">
        <f>EDU.ARTISTICA!$AO27</f>
        <v>86.375</v>
      </c>
      <c r="Y27" s="109" t="str">
        <f>EDU.ARTISTICA!$AU27</f>
        <v/>
      </c>
      <c r="Z27" s="108" t="str">
        <f>EDU.ARTISTICA!$AY27</f>
        <v/>
      </c>
      <c r="AA27" s="118">
        <f>IF(AND(NOT(ISBLANK(EDU.ARTISTICA!$AZ27)), NOT(ISBLANK(EDU.ARTISTICA!$BA27))), EDU.ARTISTICA!$AZ27 + EDU.ARTISTICA!$BA27, 0)</f>
        <v>0</v>
      </c>
      <c r="AB27" s="117">
        <f>EDU.FISICA!$AO27</f>
        <v>96.5625</v>
      </c>
      <c r="AC27" s="109" t="str">
        <f>EDU.FISICA!$AU27</f>
        <v/>
      </c>
      <c r="AD27" s="108" t="str">
        <f>EDU.FISICA!$AY27</f>
        <v/>
      </c>
      <c r="AE27" s="118">
        <f>IF(AND(NOT(ISBLANK(EDU.FISICA!$AZ27)), NOT(ISBLANK(EDU.FISICA!$BA27))), EDU.FISICA!$AZ27 + EDU.FISICA!$BA27, 0)</f>
        <v>0</v>
      </c>
      <c r="AF27" s="117">
        <f>RELIGION!$AO27</f>
        <v>90.375</v>
      </c>
      <c r="AG27" s="109" t="str">
        <f>RELIGION!$AU27</f>
        <v/>
      </c>
      <c r="AH27" s="108" t="str">
        <f>RELIGION!$AY27</f>
        <v/>
      </c>
      <c r="AI27" s="118">
        <f>IF(AND(NOT(ISBLANK(RELIGION!$AZ27)), NOT(ISBLANK(RELIGION!$BA27))), RELIGION!$AZ27 + RELIGION!$BA27, 0)</f>
        <v>0</v>
      </c>
      <c r="AJ27" s="121" t="str">
        <f t="shared" si="0"/>
        <v/>
      </c>
      <c r="AK27" s="8"/>
      <c r="AL27" s="120"/>
    </row>
    <row r="28" spans="1:38" ht="16.5" customHeight="1" x14ac:dyDescent="0.25">
      <c r="A28" s="5">
        <v>18</v>
      </c>
      <c r="B28" s="6" t="str">
        <f>ESPANOL!C28</f>
        <v>EMMANUELLA</v>
      </c>
      <c r="C28" s="116" t="str">
        <f>ESPANOL!D28</f>
        <v>JEAN LOUIS</v>
      </c>
      <c r="D28" s="117">
        <f>ESPANOL!AO28</f>
        <v>78.25</v>
      </c>
      <c r="E28" s="109" t="str">
        <f>ESPANOL!AU28</f>
        <v/>
      </c>
      <c r="F28" s="108" t="str">
        <f>ESPANOL!AY28</f>
        <v/>
      </c>
      <c r="G28" s="118">
        <f>IF(AND(NOT(ISBLANK(ESPANOL!AZ28)), NOT(ISBLANK(ESPANOL!BA28))), ESPANOL!AZ28 + ESPANOL!BA28, 0)</f>
        <v>0</v>
      </c>
      <c r="H28" s="119">
        <f>INGLES!AO28</f>
        <v>92.875</v>
      </c>
      <c r="I28" s="3" t="str">
        <f>INGLES!AU28</f>
        <v/>
      </c>
      <c r="J28" s="7" t="str">
        <f>INGLES!AY28</f>
        <v/>
      </c>
      <c r="K28" s="120">
        <f>IF(AND(NOT(ISBLANK(INGLES!AZ28)), NOT(ISBLANK(INGLES!BA28))), INGLES!AZ28 + INGLES!BA28, 0)</f>
        <v>0</v>
      </c>
      <c r="L28" s="117">
        <f>MATEMATICA!$AO28</f>
        <v>75.0625</v>
      </c>
      <c r="M28" s="109" t="str">
        <f>MATEMATICA!$AU28</f>
        <v/>
      </c>
      <c r="N28" s="108" t="str">
        <f>MATEMATICA!$AY28</f>
        <v/>
      </c>
      <c r="O28" s="118">
        <f>IF(AND(NOT(ISBLANK(MATEMATICA!$AZ28)), NOT(ISBLANK(MATEMATICA!$BA28))), MATEMATICA!$AZ28 + MATEMATICA!$BA28, 0)</f>
        <v>0</v>
      </c>
      <c r="P28" s="117">
        <f>SOCIALES!$AO28</f>
        <v>92.9375</v>
      </c>
      <c r="Q28" s="109" t="str">
        <f>SOCIALES!$AU28</f>
        <v/>
      </c>
      <c r="R28" s="108" t="str">
        <f>SOCIALES!$AY28</f>
        <v/>
      </c>
      <c r="S28" s="118">
        <f>IF(AND(NOT(ISBLANK(SOCIALES!$AZ28)), NOT(ISBLANK(SOCIALES!$BA28))), SOCIALES!$AZ28 + SOCIALES!$BA28, 0)</f>
        <v>0</v>
      </c>
      <c r="T28" s="117">
        <f>NATURALES!$AO28</f>
        <v>90</v>
      </c>
      <c r="U28" s="109" t="str">
        <f>NATURALES!$AU28</f>
        <v/>
      </c>
      <c r="V28" s="108" t="str">
        <f>NATURALES!$AY28</f>
        <v/>
      </c>
      <c r="W28" s="118">
        <f>IF(AND(NOT(ISBLANK(NATURALES!$AZ28)), NOT(ISBLANK(NATURALES!$BA28))), NATURALES!$AZ28 + NATURALES!$BA28, 0)</f>
        <v>0</v>
      </c>
      <c r="X28" s="117">
        <f>EDU.ARTISTICA!$AO28</f>
        <v>77.0625</v>
      </c>
      <c r="Y28" s="109" t="str">
        <f>EDU.ARTISTICA!$AU28</f>
        <v/>
      </c>
      <c r="Z28" s="108" t="str">
        <f>EDU.ARTISTICA!$AY28</f>
        <v/>
      </c>
      <c r="AA28" s="118">
        <f>IF(AND(NOT(ISBLANK(EDU.ARTISTICA!$AZ28)), NOT(ISBLANK(EDU.ARTISTICA!$BA28))), EDU.ARTISTICA!$AZ28 + EDU.ARTISTICA!$BA28, 0)</f>
        <v>0</v>
      </c>
      <c r="AB28" s="117">
        <f>EDU.FISICA!$AO28</f>
        <v>88.5625</v>
      </c>
      <c r="AC28" s="109" t="str">
        <f>EDU.FISICA!$AU28</f>
        <v/>
      </c>
      <c r="AD28" s="108" t="str">
        <f>EDU.FISICA!$AY28</f>
        <v/>
      </c>
      <c r="AE28" s="118">
        <f>IF(AND(NOT(ISBLANK(EDU.FISICA!$AZ28)), NOT(ISBLANK(EDU.FISICA!$BA28))), EDU.FISICA!$AZ28 + EDU.FISICA!$BA28, 0)</f>
        <v>0</v>
      </c>
      <c r="AF28" s="117">
        <f>RELIGION!$AO28</f>
        <v>0</v>
      </c>
      <c r="AG28" s="109" t="str">
        <f>RELIGION!$AU28</f>
        <v/>
      </c>
      <c r="AH28" s="108" t="str">
        <f>RELIGION!$AY28</f>
        <v/>
      </c>
      <c r="AI28" s="118">
        <f>IF(AND(NOT(ISBLANK(RELIGION!$AZ28)), NOT(ISBLANK(RELIGION!$BA28))), RELIGION!$AZ28 + RELIGION!$BA28, 0)</f>
        <v>0</v>
      </c>
      <c r="AJ28" s="121" t="str">
        <f t="shared" si="0"/>
        <v/>
      </c>
      <c r="AK28" s="8"/>
      <c r="AL28" s="125"/>
    </row>
    <row r="29" spans="1:38" ht="16.5" customHeight="1" x14ac:dyDescent="0.25">
      <c r="A29" s="5">
        <v>19</v>
      </c>
      <c r="B29" s="6" t="str">
        <f>ESPANOL!C29</f>
        <v>ERZULIA</v>
      </c>
      <c r="C29" s="116" t="str">
        <f>ESPANOL!D29</f>
        <v xml:space="preserve">NARCISSE </v>
      </c>
      <c r="D29" s="117">
        <f>ESPANOL!AO29</f>
        <v>84.4375</v>
      </c>
      <c r="E29" s="109" t="str">
        <f>ESPANOL!AU29</f>
        <v/>
      </c>
      <c r="F29" s="108" t="str">
        <f>ESPANOL!AY29</f>
        <v/>
      </c>
      <c r="G29" s="118">
        <f>IF(AND(NOT(ISBLANK(ESPANOL!AZ29)), NOT(ISBLANK(ESPANOL!BA29))), ESPANOL!AZ29 + ESPANOL!BA29, 0)</f>
        <v>0</v>
      </c>
      <c r="H29" s="119">
        <f>INGLES!AO29</f>
        <v>93.4375</v>
      </c>
      <c r="I29" s="3" t="str">
        <f>INGLES!AU29</f>
        <v/>
      </c>
      <c r="J29" s="7" t="str">
        <f>INGLES!AY29</f>
        <v/>
      </c>
      <c r="K29" s="120">
        <f>IF(AND(NOT(ISBLANK(INGLES!AZ29)), NOT(ISBLANK(INGLES!BA29))), INGLES!AZ29 + INGLES!BA29, 0)</f>
        <v>0</v>
      </c>
      <c r="L29" s="117">
        <f>MATEMATICA!$AO29</f>
        <v>91</v>
      </c>
      <c r="M29" s="109" t="str">
        <f>MATEMATICA!$AU29</f>
        <v/>
      </c>
      <c r="N29" s="108" t="str">
        <f>MATEMATICA!$AY29</f>
        <v/>
      </c>
      <c r="O29" s="118">
        <f>IF(AND(NOT(ISBLANK(MATEMATICA!$AZ29)), NOT(ISBLANK(MATEMATICA!$BA29))), MATEMATICA!$AZ29 + MATEMATICA!$BA29, 0)</f>
        <v>0</v>
      </c>
      <c r="P29" s="117">
        <f>SOCIALES!$AO29</f>
        <v>85.875</v>
      </c>
      <c r="Q29" s="109" t="str">
        <f>SOCIALES!$AU29</f>
        <v/>
      </c>
      <c r="R29" s="108" t="str">
        <f>SOCIALES!$AY29</f>
        <v/>
      </c>
      <c r="S29" s="118">
        <f>IF(AND(NOT(ISBLANK(SOCIALES!$AZ29)), NOT(ISBLANK(SOCIALES!$BA29))), SOCIALES!$AZ29 + SOCIALES!$BA29, 0)</f>
        <v>0</v>
      </c>
      <c r="T29" s="117">
        <f>NATURALES!$AO29</f>
        <v>92.4375</v>
      </c>
      <c r="U29" s="109" t="str">
        <f>NATURALES!$AU29</f>
        <v/>
      </c>
      <c r="V29" s="108" t="str">
        <f>NATURALES!$AY29</f>
        <v/>
      </c>
      <c r="W29" s="118">
        <f>IF(AND(NOT(ISBLANK(NATURALES!$AZ29)), NOT(ISBLANK(NATURALES!$BA29))), NATURALES!$AZ29 + NATURALES!$BA29, 0)</f>
        <v>0</v>
      </c>
      <c r="X29" s="117">
        <f>EDU.ARTISTICA!$AO29</f>
        <v>80.5</v>
      </c>
      <c r="Y29" s="109" t="str">
        <f>EDU.ARTISTICA!$AU29</f>
        <v/>
      </c>
      <c r="Z29" s="108" t="str">
        <f>EDU.ARTISTICA!$AY29</f>
        <v/>
      </c>
      <c r="AA29" s="118">
        <f>IF(AND(NOT(ISBLANK(EDU.ARTISTICA!$AZ29)), NOT(ISBLANK(EDU.ARTISTICA!$BA29))), EDU.ARTISTICA!$AZ29 + EDU.ARTISTICA!$BA29, 0)</f>
        <v>0</v>
      </c>
      <c r="AB29" s="117">
        <f>EDU.FISICA!$AO29</f>
        <v>92.5625</v>
      </c>
      <c r="AC29" s="109" t="str">
        <f>EDU.FISICA!$AU29</f>
        <v/>
      </c>
      <c r="AD29" s="108" t="str">
        <f>EDU.FISICA!$AY29</f>
        <v/>
      </c>
      <c r="AE29" s="118">
        <f>IF(AND(NOT(ISBLANK(EDU.FISICA!$AZ29)), NOT(ISBLANK(EDU.FISICA!$BA29))), EDU.FISICA!$AZ29 + EDU.FISICA!$BA29, 0)</f>
        <v>0</v>
      </c>
      <c r="AF29" s="117">
        <f>RELIGION!$AO29</f>
        <v>90.125</v>
      </c>
      <c r="AG29" s="109" t="str">
        <f>RELIGION!$AU29</f>
        <v/>
      </c>
      <c r="AH29" s="108" t="str">
        <f>RELIGION!$AY29</f>
        <v/>
      </c>
      <c r="AI29" s="118">
        <f>IF(AND(NOT(ISBLANK(RELIGION!$AZ29)), NOT(ISBLANK(RELIGION!$BA29))), RELIGION!$AZ29 + RELIGION!$BA29, 0)</f>
        <v>0</v>
      </c>
      <c r="AJ29" s="121" t="str">
        <f t="shared" si="0"/>
        <v/>
      </c>
      <c r="AK29" s="8"/>
      <c r="AL29" s="125"/>
    </row>
    <row r="30" spans="1:38" ht="16.5" customHeight="1" x14ac:dyDescent="0.25">
      <c r="A30" s="5">
        <v>20</v>
      </c>
      <c r="B30" s="6" t="str">
        <f>ESPANOL!C30</f>
        <v>GREULY</v>
      </c>
      <c r="C30" s="116" t="str">
        <f>ESPANOL!D30</f>
        <v>JASINTO DE LA ROSA</v>
      </c>
      <c r="D30" s="117">
        <f>ESPANOL!AO30</f>
        <v>79.5625</v>
      </c>
      <c r="E30" s="109" t="str">
        <f>ESPANOL!AU30</f>
        <v/>
      </c>
      <c r="F30" s="108" t="str">
        <f>ESPANOL!AY30</f>
        <v/>
      </c>
      <c r="G30" s="118">
        <f>IF(AND(NOT(ISBLANK(ESPANOL!AZ30)), NOT(ISBLANK(ESPANOL!BA30))), ESPANOL!AZ30 + ESPANOL!BA30, 0)</f>
        <v>0</v>
      </c>
      <c r="H30" s="119">
        <f>INGLES!AO30</f>
        <v>91.1875</v>
      </c>
      <c r="I30" s="3" t="str">
        <f>INGLES!AU30</f>
        <v/>
      </c>
      <c r="J30" s="7" t="str">
        <f>INGLES!AY30</f>
        <v/>
      </c>
      <c r="K30" s="120">
        <f>IF(AND(NOT(ISBLANK(INGLES!AZ30)), NOT(ISBLANK(INGLES!BA30))), INGLES!AZ30 + INGLES!BA30, 0)</f>
        <v>0</v>
      </c>
      <c r="L30" s="117">
        <f>MATEMATICA!$AO30</f>
        <v>78.8125</v>
      </c>
      <c r="M30" s="109" t="str">
        <f>MATEMATICA!$AU30</f>
        <v/>
      </c>
      <c r="N30" s="108" t="str">
        <f>MATEMATICA!$AY30</f>
        <v/>
      </c>
      <c r="O30" s="118">
        <f>IF(AND(NOT(ISBLANK(MATEMATICA!$AZ30)), NOT(ISBLANK(MATEMATICA!$BA30))), MATEMATICA!$AZ30 + MATEMATICA!$BA30, 0)</f>
        <v>0</v>
      </c>
      <c r="P30" s="117">
        <f>SOCIALES!$AO30</f>
        <v>80.1875</v>
      </c>
      <c r="Q30" s="109" t="str">
        <f>SOCIALES!$AU30</f>
        <v/>
      </c>
      <c r="R30" s="108" t="str">
        <f>SOCIALES!$AY30</f>
        <v/>
      </c>
      <c r="S30" s="118">
        <f>IF(AND(NOT(ISBLANK(SOCIALES!$AZ30)), NOT(ISBLANK(SOCIALES!$BA30))), SOCIALES!$AZ30 + SOCIALES!$BA30, 0)</f>
        <v>0</v>
      </c>
      <c r="T30" s="117">
        <f>NATURALES!$AO30</f>
        <v>89</v>
      </c>
      <c r="U30" s="109" t="str">
        <f>NATURALES!$AU30</f>
        <v/>
      </c>
      <c r="V30" s="108" t="str">
        <f>NATURALES!$AY30</f>
        <v/>
      </c>
      <c r="W30" s="118">
        <f>IF(AND(NOT(ISBLANK(NATURALES!$AZ30)), NOT(ISBLANK(NATURALES!$BA30))), NATURALES!$AZ30 + NATURALES!$BA30, 0)</f>
        <v>0</v>
      </c>
      <c r="X30" s="117">
        <f>EDU.ARTISTICA!$AO30</f>
        <v>77.0625</v>
      </c>
      <c r="Y30" s="109" t="str">
        <f>EDU.ARTISTICA!$AU30</f>
        <v/>
      </c>
      <c r="Z30" s="108" t="str">
        <f>EDU.ARTISTICA!$AY30</f>
        <v/>
      </c>
      <c r="AA30" s="118">
        <f>IF(AND(NOT(ISBLANK(EDU.ARTISTICA!$AZ30)), NOT(ISBLANK(EDU.ARTISTICA!$BA30))), EDU.ARTISTICA!$AZ30 + EDU.ARTISTICA!$BA30, 0)</f>
        <v>0</v>
      </c>
      <c r="AB30" s="117">
        <f>EDU.FISICA!$AO30</f>
        <v>88.6875</v>
      </c>
      <c r="AC30" s="109" t="str">
        <f>EDU.FISICA!$AU30</f>
        <v/>
      </c>
      <c r="AD30" s="108" t="str">
        <f>EDU.FISICA!$AY30</f>
        <v/>
      </c>
      <c r="AE30" s="118">
        <f>IF(AND(NOT(ISBLANK(EDU.FISICA!$AZ30)), NOT(ISBLANK(EDU.FISICA!$BA30))), EDU.FISICA!$AZ30 + EDU.FISICA!$BA30, 0)</f>
        <v>0</v>
      </c>
      <c r="AF30" s="117">
        <f>RELIGION!$AO30</f>
        <v>88.5</v>
      </c>
      <c r="AG30" s="109" t="str">
        <f>RELIGION!$AU30</f>
        <v/>
      </c>
      <c r="AH30" s="108" t="str">
        <f>RELIGION!$AY30</f>
        <v/>
      </c>
      <c r="AI30" s="118">
        <f>IF(AND(NOT(ISBLANK(RELIGION!$AZ30)), NOT(ISBLANK(RELIGION!$BA30))), RELIGION!$AZ30 + RELIGION!$BA30, 0)</f>
        <v>0</v>
      </c>
      <c r="AJ30" s="121" t="str">
        <f t="shared" si="0"/>
        <v/>
      </c>
      <c r="AK30" s="8"/>
      <c r="AL30" s="120"/>
    </row>
    <row r="31" spans="1:38" ht="16.5" customHeight="1" x14ac:dyDescent="0.25">
      <c r="A31" s="5">
        <v>21</v>
      </c>
      <c r="B31" s="6" t="str">
        <f>ESPANOL!C31</f>
        <v>JOHNNDERY YOENDRIS</v>
      </c>
      <c r="C31" s="116" t="str">
        <f>ESPANOL!D31</f>
        <v>CUEBA NAVARRO</v>
      </c>
      <c r="D31" s="117">
        <f>ESPANOL!AO31</f>
        <v>0</v>
      </c>
      <c r="E31" s="109" t="str">
        <f>ESPANOL!AU31</f>
        <v/>
      </c>
      <c r="F31" s="108" t="str">
        <f>ESPANOL!AY31</f>
        <v/>
      </c>
      <c r="G31" s="118">
        <f>IF(AND(NOT(ISBLANK(ESPANOL!AZ31)), NOT(ISBLANK(ESPANOL!BA31))), ESPANOL!AZ31 + ESPANOL!BA31, 0)</f>
        <v>0</v>
      </c>
      <c r="H31" s="119">
        <f>INGLES!AO31</f>
        <v>0</v>
      </c>
      <c r="I31" s="3" t="str">
        <f>INGLES!AU31</f>
        <v/>
      </c>
      <c r="J31" s="7" t="str">
        <f>INGLES!AY31</f>
        <v/>
      </c>
      <c r="K31" s="120">
        <f>IF(AND(NOT(ISBLANK(INGLES!AZ31)), NOT(ISBLANK(INGLES!BA31))), INGLES!AZ31 + INGLES!BA31, 0)</f>
        <v>0</v>
      </c>
      <c r="L31" s="117">
        <f>MATEMATICA!$AO31</f>
        <v>0</v>
      </c>
      <c r="M31" s="109" t="str">
        <f>MATEMATICA!$AU31</f>
        <v/>
      </c>
      <c r="N31" s="108" t="str">
        <f>MATEMATICA!$AY31</f>
        <v/>
      </c>
      <c r="O31" s="118">
        <f>IF(AND(NOT(ISBLANK(MATEMATICA!$AZ31)), NOT(ISBLANK(MATEMATICA!$BA31))), MATEMATICA!$AZ31 + MATEMATICA!$BA31, 0)</f>
        <v>0</v>
      </c>
      <c r="P31" s="117">
        <f>SOCIALES!$AO31</f>
        <v>0</v>
      </c>
      <c r="Q31" s="109" t="str">
        <f>SOCIALES!$AU31</f>
        <v/>
      </c>
      <c r="R31" s="108" t="str">
        <f>SOCIALES!$AY31</f>
        <v/>
      </c>
      <c r="S31" s="118">
        <f>IF(AND(NOT(ISBLANK(SOCIALES!$AZ31)), NOT(ISBLANK(SOCIALES!$BA31))), SOCIALES!$AZ31 + SOCIALES!$BA31, 0)</f>
        <v>0</v>
      </c>
      <c r="T31" s="117">
        <f>NATURALES!$AO31</f>
        <v>0</v>
      </c>
      <c r="U31" s="109" t="str">
        <f>NATURALES!$AU31</f>
        <v/>
      </c>
      <c r="V31" s="108" t="str">
        <f>NATURALES!$AY31</f>
        <v/>
      </c>
      <c r="W31" s="118">
        <f>IF(AND(NOT(ISBLANK(NATURALES!$AZ31)), NOT(ISBLANK(NATURALES!$BA31))), NATURALES!$AZ31 + NATURALES!$BA31, 0)</f>
        <v>0</v>
      </c>
      <c r="X31" s="117">
        <f>EDU.ARTISTICA!$AO31</f>
        <v>0</v>
      </c>
      <c r="Y31" s="109" t="str">
        <f>EDU.ARTISTICA!$AU31</f>
        <v/>
      </c>
      <c r="Z31" s="108" t="str">
        <f>EDU.ARTISTICA!$AY31</f>
        <v/>
      </c>
      <c r="AA31" s="118">
        <f>IF(AND(NOT(ISBLANK(EDU.ARTISTICA!$AZ31)), NOT(ISBLANK(EDU.ARTISTICA!$BA31))), EDU.ARTISTICA!$AZ31 + EDU.ARTISTICA!$BA31, 0)</f>
        <v>0</v>
      </c>
      <c r="AB31" s="117">
        <f>EDU.FISICA!$AO31</f>
        <v>0</v>
      </c>
      <c r="AC31" s="109" t="str">
        <f>EDU.FISICA!$AU31</f>
        <v/>
      </c>
      <c r="AD31" s="108" t="str">
        <f>EDU.FISICA!$AY31</f>
        <v/>
      </c>
      <c r="AE31" s="118">
        <f>IF(AND(NOT(ISBLANK(EDU.FISICA!$AZ31)), NOT(ISBLANK(EDU.FISICA!$BA31))), EDU.FISICA!$AZ31 + EDU.FISICA!$BA31, 0)</f>
        <v>0</v>
      </c>
      <c r="AF31" s="117">
        <f>RELIGION!$AO31</f>
        <v>0</v>
      </c>
      <c r="AG31" s="109" t="str">
        <f>RELIGION!$AU31</f>
        <v/>
      </c>
      <c r="AH31" s="108" t="str">
        <f>RELIGION!$AY31</f>
        <v/>
      </c>
      <c r="AI31" s="118">
        <f>IF(AND(NOT(ISBLANK(RELIGION!$AZ31)), NOT(ISBLANK(RELIGION!$BA31))), RELIGION!$AZ31 + RELIGION!$BA31, 0)</f>
        <v>0</v>
      </c>
      <c r="AJ31" s="121" t="str">
        <f t="shared" si="0"/>
        <v/>
      </c>
      <c r="AK31" s="8"/>
      <c r="AL31" s="125"/>
    </row>
    <row r="32" spans="1:38" ht="16.5" customHeight="1" x14ac:dyDescent="0.25">
      <c r="A32" s="5">
        <v>22</v>
      </c>
      <c r="B32" s="6" t="str">
        <f>ESPANOL!C32</f>
        <v>JOSE RAMON</v>
      </c>
      <c r="C32" s="116" t="str">
        <f>ESPANOL!D32</f>
        <v>CONSTANZA REYES</v>
      </c>
      <c r="D32" s="117">
        <f>ESPANOL!AO32</f>
        <v>0</v>
      </c>
      <c r="E32" s="109" t="str">
        <f>ESPANOL!AU32</f>
        <v/>
      </c>
      <c r="F32" s="108" t="str">
        <f>ESPANOL!AY32</f>
        <v/>
      </c>
      <c r="G32" s="118">
        <f>IF(AND(NOT(ISBLANK(ESPANOL!AZ32)), NOT(ISBLANK(ESPANOL!BA32))), ESPANOL!AZ32 + ESPANOL!BA32, 0)</f>
        <v>0</v>
      </c>
      <c r="H32" s="119">
        <f>INGLES!AO32</f>
        <v>0</v>
      </c>
      <c r="I32" s="3" t="str">
        <f>INGLES!AU32</f>
        <v/>
      </c>
      <c r="J32" s="7" t="str">
        <f>INGLES!AY32</f>
        <v/>
      </c>
      <c r="K32" s="120">
        <f>IF(AND(NOT(ISBLANK(INGLES!AZ32)), NOT(ISBLANK(INGLES!BA32))), INGLES!AZ32 + INGLES!BA32, 0)</f>
        <v>0</v>
      </c>
      <c r="L32" s="117">
        <f>MATEMATICA!$AO32</f>
        <v>0</v>
      </c>
      <c r="M32" s="109" t="str">
        <f>MATEMATICA!$AU32</f>
        <v/>
      </c>
      <c r="N32" s="108" t="str">
        <f>MATEMATICA!$AY32</f>
        <v/>
      </c>
      <c r="O32" s="118">
        <f>IF(AND(NOT(ISBLANK(MATEMATICA!$AZ32)), NOT(ISBLANK(MATEMATICA!$BA32))), MATEMATICA!$AZ32 + MATEMATICA!$BA32, 0)</f>
        <v>0</v>
      </c>
      <c r="P32" s="117">
        <f>SOCIALES!$AO32</f>
        <v>0</v>
      </c>
      <c r="Q32" s="109" t="str">
        <f>SOCIALES!$AU32</f>
        <v/>
      </c>
      <c r="R32" s="108" t="str">
        <f>SOCIALES!$AY32</f>
        <v/>
      </c>
      <c r="S32" s="118">
        <f>IF(AND(NOT(ISBLANK(SOCIALES!$AZ32)), NOT(ISBLANK(SOCIALES!$BA32))), SOCIALES!$AZ32 + SOCIALES!$BA32, 0)</f>
        <v>0</v>
      </c>
      <c r="T32" s="117">
        <f>NATURALES!$AO32</f>
        <v>0</v>
      </c>
      <c r="U32" s="109" t="str">
        <f>NATURALES!$AU32</f>
        <v/>
      </c>
      <c r="V32" s="108" t="str">
        <f>NATURALES!$AY32</f>
        <v/>
      </c>
      <c r="W32" s="118">
        <f>IF(AND(NOT(ISBLANK(NATURALES!$AZ32)), NOT(ISBLANK(NATURALES!$BA32))), NATURALES!$AZ32 + NATURALES!$BA32, 0)</f>
        <v>0</v>
      </c>
      <c r="X32" s="117">
        <f>EDU.ARTISTICA!$AO32</f>
        <v>0</v>
      </c>
      <c r="Y32" s="109" t="str">
        <f>EDU.ARTISTICA!$AU32</f>
        <v/>
      </c>
      <c r="Z32" s="108" t="str">
        <f>EDU.ARTISTICA!$AY32</f>
        <v/>
      </c>
      <c r="AA32" s="118">
        <f>IF(AND(NOT(ISBLANK(EDU.ARTISTICA!$AZ32)), NOT(ISBLANK(EDU.ARTISTICA!$BA32))), EDU.ARTISTICA!$AZ32 + EDU.ARTISTICA!$BA32, 0)</f>
        <v>0</v>
      </c>
      <c r="AB32" s="117">
        <f>EDU.FISICA!$AO32</f>
        <v>0</v>
      </c>
      <c r="AC32" s="109" t="str">
        <f>EDU.FISICA!$AU32</f>
        <v/>
      </c>
      <c r="AD32" s="108" t="str">
        <f>EDU.FISICA!$AY32</f>
        <v/>
      </c>
      <c r="AE32" s="118">
        <f>IF(AND(NOT(ISBLANK(EDU.FISICA!$AZ32)), NOT(ISBLANK(EDU.FISICA!$BA32))), EDU.FISICA!$AZ32 + EDU.FISICA!$BA32, 0)</f>
        <v>0</v>
      </c>
      <c r="AF32" s="117">
        <f>RELIGION!$AO32</f>
        <v>86.5</v>
      </c>
      <c r="AG32" s="109" t="str">
        <f>RELIGION!$AU32</f>
        <v/>
      </c>
      <c r="AH32" s="108" t="str">
        <f>RELIGION!$AY32</f>
        <v/>
      </c>
      <c r="AI32" s="118">
        <f>IF(AND(NOT(ISBLANK(RELIGION!$AZ32)), NOT(ISBLANK(RELIGION!$BA32))), RELIGION!$AZ32 + RELIGION!$BA32, 0)</f>
        <v>0</v>
      </c>
      <c r="AJ32" s="121" t="str">
        <f t="shared" si="0"/>
        <v/>
      </c>
      <c r="AK32" s="8"/>
      <c r="AL32" s="120"/>
    </row>
    <row r="33" spans="1:38" ht="16.5" customHeight="1" x14ac:dyDescent="0.25">
      <c r="A33" s="5">
        <v>23</v>
      </c>
      <c r="B33" s="6" t="str">
        <f>ESPANOL!C33</f>
        <v>JUAN JOSE</v>
      </c>
      <c r="C33" s="116" t="str">
        <f>ESPANOL!D33</f>
        <v>PERALTA PANIAGUA</v>
      </c>
      <c r="D33" s="117">
        <f>ESPANOL!AO33</f>
        <v>82</v>
      </c>
      <c r="E33" s="109" t="str">
        <f>ESPANOL!AU33</f>
        <v/>
      </c>
      <c r="F33" s="108" t="str">
        <f>ESPANOL!AY33</f>
        <v/>
      </c>
      <c r="G33" s="118">
        <f>IF(AND(NOT(ISBLANK(ESPANOL!AZ33)), NOT(ISBLANK(ESPANOL!BA33))), ESPANOL!AZ33 + ESPANOL!BA33, 0)</f>
        <v>0</v>
      </c>
      <c r="H33" s="119">
        <f>INGLES!AO33</f>
        <v>91.0625</v>
      </c>
      <c r="I33" s="3" t="str">
        <f>INGLES!AU33</f>
        <v/>
      </c>
      <c r="J33" s="7" t="str">
        <f>INGLES!AY33</f>
        <v/>
      </c>
      <c r="K33" s="120">
        <f>IF(AND(NOT(ISBLANK(INGLES!AZ33)), NOT(ISBLANK(INGLES!BA33))), INGLES!AZ33 + INGLES!BA33, 0)</f>
        <v>0</v>
      </c>
      <c r="L33" s="117">
        <f>MATEMATICA!$AO33</f>
        <v>82</v>
      </c>
      <c r="M33" s="109" t="str">
        <f>MATEMATICA!$AU33</f>
        <v/>
      </c>
      <c r="N33" s="108" t="str">
        <f>MATEMATICA!$AY33</f>
        <v/>
      </c>
      <c r="O33" s="118">
        <f>IF(AND(NOT(ISBLANK(MATEMATICA!$AZ33)), NOT(ISBLANK(MATEMATICA!$BA33))), MATEMATICA!$AZ33 + MATEMATICA!$BA33, 0)</f>
        <v>0</v>
      </c>
      <c r="P33" s="117">
        <f>SOCIALES!$AO33</f>
        <v>0</v>
      </c>
      <c r="Q33" s="109" t="str">
        <f>SOCIALES!$AU33</f>
        <v/>
      </c>
      <c r="R33" s="108" t="str">
        <f>SOCIALES!$AY33</f>
        <v/>
      </c>
      <c r="S33" s="118">
        <f>IF(AND(NOT(ISBLANK(SOCIALES!$AZ33)), NOT(ISBLANK(SOCIALES!$BA33))), SOCIALES!$AZ33 + SOCIALES!$BA33, 0)</f>
        <v>0</v>
      </c>
      <c r="T33" s="117">
        <f>NATURALES!$AO33</f>
        <v>0</v>
      </c>
      <c r="U33" s="109" t="str">
        <f>NATURALES!$AU33</f>
        <v/>
      </c>
      <c r="V33" s="108" t="str">
        <f>NATURALES!$AY33</f>
        <v/>
      </c>
      <c r="W33" s="118">
        <f>IF(AND(NOT(ISBLANK(NATURALES!$AZ33)), NOT(ISBLANK(NATURALES!$BA33))), NATURALES!$AZ33 + NATURALES!$BA33, 0)</f>
        <v>0</v>
      </c>
      <c r="X33" s="117">
        <f>EDU.ARTISTICA!$AO33</f>
        <v>76.25</v>
      </c>
      <c r="Y33" s="109" t="str">
        <f>EDU.ARTISTICA!$AU33</f>
        <v/>
      </c>
      <c r="Z33" s="108" t="str">
        <f>EDU.ARTISTICA!$AY33</f>
        <v/>
      </c>
      <c r="AA33" s="118">
        <f>IF(AND(NOT(ISBLANK(EDU.ARTISTICA!$AZ33)), NOT(ISBLANK(EDU.ARTISTICA!$BA33))), EDU.ARTISTICA!$AZ33 + EDU.ARTISTICA!$BA33, 0)</f>
        <v>0</v>
      </c>
      <c r="AB33" s="117">
        <f>EDU.FISICA!$AO33</f>
        <v>0</v>
      </c>
      <c r="AC33" s="109" t="str">
        <f>EDU.FISICA!$AU33</f>
        <v/>
      </c>
      <c r="AD33" s="108" t="str">
        <f>EDU.FISICA!$AY33</f>
        <v/>
      </c>
      <c r="AE33" s="118">
        <f>IF(AND(NOT(ISBLANK(EDU.FISICA!$AZ33)), NOT(ISBLANK(EDU.FISICA!$BA33))), EDU.FISICA!$AZ33 + EDU.FISICA!$BA33, 0)</f>
        <v>0</v>
      </c>
      <c r="AF33" s="117">
        <f>RELIGION!$AO33</f>
        <v>18.875</v>
      </c>
      <c r="AG33" s="109" t="str">
        <f>RELIGION!$AU33</f>
        <v/>
      </c>
      <c r="AH33" s="108" t="str">
        <f>RELIGION!$AY33</f>
        <v/>
      </c>
      <c r="AI33" s="118">
        <f>IF(AND(NOT(ISBLANK(RELIGION!$AZ33)), NOT(ISBLANK(RELIGION!$BA33))), RELIGION!$AZ33 + RELIGION!$BA33, 0)</f>
        <v>0</v>
      </c>
      <c r="AJ33" s="121" t="str">
        <f t="shared" si="0"/>
        <v/>
      </c>
      <c r="AK33" s="8"/>
      <c r="AL33" s="120"/>
    </row>
    <row r="34" spans="1:38" ht="16.5" customHeight="1" x14ac:dyDescent="0.25">
      <c r="A34" s="5">
        <v>24</v>
      </c>
      <c r="B34" s="6" t="str">
        <f>ESPANOL!C34</f>
        <v>LUIS MANUEL</v>
      </c>
      <c r="C34" s="116" t="str">
        <f>ESPANOL!D34</f>
        <v>RODRIGUEZ FERRAND</v>
      </c>
      <c r="D34" s="117">
        <f>ESPANOL!AO34</f>
        <v>76.0625</v>
      </c>
      <c r="E34" s="109" t="str">
        <f>ESPANOL!AU34</f>
        <v/>
      </c>
      <c r="F34" s="108" t="str">
        <f>ESPANOL!AY34</f>
        <v/>
      </c>
      <c r="G34" s="118">
        <f>IF(AND(NOT(ISBLANK(ESPANOL!AZ34)), NOT(ISBLANK(ESPANOL!BA34))), ESPANOL!AZ34 + ESPANOL!BA34, 0)</f>
        <v>0</v>
      </c>
      <c r="H34" s="119">
        <f>INGLES!AO34</f>
        <v>80.1875</v>
      </c>
      <c r="I34" s="3" t="str">
        <f>INGLES!AU34</f>
        <v/>
      </c>
      <c r="J34" s="7" t="str">
        <f>INGLES!AY34</f>
        <v/>
      </c>
      <c r="K34" s="120">
        <f>IF(AND(NOT(ISBLANK(INGLES!AZ34)), NOT(ISBLANK(INGLES!BA34))), INGLES!AZ34 + INGLES!BA34, 0)</f>
        <v>0</v>
      </c>
      <c r="L34" s="117">
        <f>MATEMATICA!$AO34</f>
        <v>74.125</v>
      </c>
      <c r="M34" s="109" t="str">
        <f>MATEMATICA!$AU34</f>
        <v/>
      </c>
      <c r="N34" s="108" t="str">
        <f>MATEMATICA!$AY34</f>
        <v/>
      </c>
      <c r="O34" s="118">
        <f>IF(AND(NOT(ISBLANK(MATEMATICA!$AZ34)), NOT(ISBLANK(MATEMATICA!$BA34))), MATEMATICA!$AZ34 + MATEMATICA!$BA34, 0)</f>
        <v>0</v>
      </c>
      <c r="P34" s="117">
        <f>SOCIALES!$AO34</f>
        <v>0</v>
      </c>
      <c r="Q34" s="109" t="str">
        <f>SOCIALES!$AU34</f>
        <v/>
      </c>
      <c r="R34" s="108" t="str">
        <f>SOCIALES!$AY34</f>
        <v/>
      </c>
      <c r="S34" s="118">
        <f>IF(AND(NOT(ISBLANK(SOCIALES!$AZ34)), NOT(ISBLANK(SOCIALES!$BA34))), SOCIALES!$AZ34 + SOCIALES!$BA34, 0)</f>
        <v>0</v>
      </c>
      <c r="T34" s="117">
        <f>NATURALES!$AO34</f>
        <v>76.375</v>
      </c>
      <c r="U34" s="109" t="str">
        <f>NATURALES!$AU34</f>
        <v/>
      </c>
      <c r="V34" s="108" t="str">
        <f>NATURALES!$AY34</f>
        <v/>
      </c>
      <c r="W34" s="118">
        <f>IF(AND(NOT(ISBLANK(NATURALES!$AZ34)), NOT(ISBLANK(NATURALES!$BA34))), NATURALES!$AZ34 + NATURALES!$BA34, 0)</f>
        <v>0</v>
      </c>
      <c r="X34" s="117">
        <f>EDU.ARTISTICA!$AO34</f>
        <v>75.3125</v>
      </c>
      <c r="Y34" s="109" t="str">
        <f>EDU.ARTISTICA!$AU34</f>
        <v/>
      </c>
      <c r="Z34" s="108" t="str">
        <f>EDU.ARTISTICA!$AY34</f>
        <v/>
      </c>
      <c r="AA34" s="118">
        <f>IF(AND(NOT(ISBLANK(EDU.ARTISTICA!$AZ34)), NOT(ISBLANK(EDU.ARTISTICA!$BA34))), EDU.ARTISTICA!$AZ34 + EDU.ARTISTICA!$BA34, 0)</f>
        <v>0</v>
      </c>
      <c r="AB34" s="117">
        <f>EDU.FISICA!$AO34</f>
        <v>76.6875</v>
      </c>
      <c r="AC34" s="109" t="str">
        <f>EDU.FISICA!$AU34</f>
        <v/>
      </c>
      <c r="AD34" s="108" t="str">
        <f>EDU.FISICA!$AY34</f>
        <v/>
      </c>
      <c r="AE34" s="118">
        <f>IF(AND(NOT(ISBLANK(EDU.FISICA!$AZ34)), NOT(ISBLANK(EDU.FISICA!$BA34))), EDU.FISICA!$AZ34 + EDU.FISICA!$BA34, 0)</f>
        <v>0</v>
      </c>
      <c r="AF34" s="117">
        <f>RELIGION!$AO34</f>
        <v>78</v>
      </c>
      <c r="AG34" s="109" t="str">
        <f>RELIGION!$AU34</f>
        <v/>
      </c>
      <c r="AH34" s="108" t="str">
        <f>RELIGION!$AY34</f>
        <v/>
      </c>
      <c r="AI34" s="118">
        <f>IF(AND(NOT(ISBLANK(RELIGION!$AZ34)), NOT(ISBLANK(RELIGION!$BA34))), RELIGION!$AZ34 + RELIGION!$BA34, 0)</f>
        <v>0</v>
      </c>
      <c r="AJ34" s="121" t="str">
        <f t="shared" si="0"/>
        <v/>
      </c>
      <c r="AK34" s="126"/>
      <c r="AL34" s="120"/>
    </row>
    <row r="35" spans="1:38" ht="16.5" customHeight="1" x14ac:dyDescent="0.25">
      <c r="A35" s="5">
        <v>25</v>
      </c>
      <c r="B35" s="6" t="str">
        <f>ESPANOL!C35</f>
        <v>MERCEDES</v>
      </c>
      <c r="C35" s="116" t="str">
        <f>ESPANOL!D35</f>
        <v>GIRON GARCIA</v>
      </c>
      <c r="D35" s="117">
        <f>ESPANOL!AO35</f>
        <v>0</v>
      </c>
      <c r="E35" s="109" t="str">
        <f>ESPANOL!AU35</f>
        <v/>
      </c>
      <c r="F35" s="108" t="str">
        <f>ESPANOL!AY35</f>
        <v/>
      </c>
      <c r="G35" s="118">
        <f>IF(AND(NOT(ISBLANK(ESPANOL!AZ35)), NOT(ISBLANK(ESPANOL!BA35))), ESPANOL!AZ35 + ESPANOL!BA35, 0)</f>
        <v>0</v>
      </c>
      <c r="H35" s="119">
        <f>INGLES!AO35</f>
        <v>0</v>
      </c>
      <c r="I35" s="3" t="str">
        <f>INGLES!AU35</f>
        <v/>
      </c>
      <c r="J35" s="7" t="str">
        <f>INGLES!AY35</f>
        <v/>
      </c>
      <c r="K35" s="120">
        <f>IF(AND(NOT(ISBLANK(INGLES!AZ35)), NOT(ISBLANK(INGLES!BA35))), INGLES!AZ35 + INGLES!BA35, 0)</f>
        <v>0</v>
      </c>
      <c r="L35" s="117">
        <f>MATEMATICA!$AO35</f>
        <v>0</v>
      </c>
      <c r="M35" s="109" t="str">
        <f>MATEMATICA!$AU35</f>
        <v/>
      </c>
      <c r="N35" s="108" t="str">
        <f>MATEMATICA!$AY35</f>
        <v/>
      </c>
      <c r="O35" s="118">
        <f>IF(AND(NOT(ISBLANK(MATEMATICA!$AZ35)), NOT(ISBLANK(MATEMATICA!$BA35))), MATEMATICA!$AZ35 + MATEMATICA!$BA35, 0)</f>
        <v>0</v>
      </c>
      <c r="P35" s="117">
        <f>SOCIALES!$AO35</f>
        <v>0</v>
      </c>
      <c r="Q35" s="109" t="str">
        <f>SOCIALES!$AU35</f>
        <v/>
      </c>
      <c r="R35" s="108" t="str">
        <f>SOCIALES!$AY35</f>
        <v/>
      </c>
      <c r="S35" s="118">
        <f>IF(AND(NOT(ISBLANK(SOCIALES!$AZ35)), NOT(ISBLANK(SOCIALES!$BA35))), SOCIALES!$AZ35 + SOCIALES!$BA35, 0)</f>
        <v>0</v>
      </c>
      <c r="T35" s="117">
        <f>NATURALES!$AO35</f>
        <v>0</v>
      </c>
      <c r="U35" s="109" t="str">
        <f>NATURALES!$AU35</f>
        <v/>
      </c>
      <c r="V35" s="108" t="str">
        <f>NATURALES!$AY35</f>
        <v/>
      </c>
      <c r="W35" s="118">
        <f>IF(AND(NOT(ISBLANK(NATURALES!$AZ35)), NOT(ISBLANK(NATURALES!$BA35))), NATURALES!$AZ35 + NATURALES!$BA35, 0)</f>
        <v>0</v>
      </c>
      <c r="X35" s="117">
        <f>EDU.ARTISTICA!$AO35</f>
        <v>23.5</v>
      </c>
      <c r="Y35" s="109" t="str">
        <f>EDU.ARTISTICA!$AU35</f>
        <v/>
      </c>
      <c r="Z35" s="108" t="str">
        <f>EDU.ARTISTICA!$AY35</f>
        <v/>
      </c>
      <c r="AA35" s="118">
        <f>IF(AND(NOT(ISBLANK(EDU.ARTISTICA!$AZ35)), NOT(ISBLANK(EDU.ARTISTICA!$BA35))), EDU.ARTISTICA!$AZ35 + EDU.ARTISTICA!$BA35, 0)</f>
        <v>0</v>
      </c>
      <c r="AB35" s="117">
        <f>EDU.FISICA!$AO35</f>
        <v>0</v>
      </c>
      <c r="AC35" s="109" t="str">
        <f>EDU.FISICA!$AU35</f>
        <v/>
      </c>
      <c r="AD35" s="108" t="str">
        <f>EDU.FISICA!$AY35</f>
        <v/>
      </c>
      <c r="AE35" s="118">
        <f>IF(AND(NOT(ISBLANK(EDU.FISICA!$AZ35)), NOT(ISBLANK(EDU.FISICA!$BA35))), EDU.FISICA!$AZ35 + EDU.FISICA!$BA35, 0)</f>
        <v>0</v>
      </c>
      <c r="AF35" s="117">
        <f>RELIGION!$AO35</f>
        <v>85.375</v>
      </c>
      <c r="AG35" s="109" t="str">
        <f>RELIGION!$AU35</f>
        <v/>
      </c>
      <c r="AH35" s="108" t="str">
        <f>RELIGION!$AY35</f>
        <v/>
      </c>
      <c r="AI35" s="118">
        <f>IF(AND(NOT(ISBLANK(RELIGION!$AZ35)), NOT(ISBLANK(RELIGION!$BA35))), RELIGION!$AZ35 + RELIGION!$BA35, 0)</f>
        <v>0</v>
      </c>
      <c r="AJ35" s="121" t="str">
        <f t="shared" si="0"/>
        <v/>
      </c>
      <c r="AK35" s="127"/>
      <c r="AL35" s="128"/>
    </row>
    <row r="36" spans="1:38" ht="16.5" customHeight="1" x14ac:dyDescent="0.25">
      <c r="A36" s="5">
        <v>26</v>
      </c>
      <c r="B36" s="6" t="str">
        <f>ESPANOL!C36</f>
        <v>MEROLIN</v>
      </c>
      <c r="C36" s="116" t="str">
        <f>ESPANOL!D36</f>
        <v>MORENO JAQUEZ</v>
      </c>
      <c r="D36" s="117">
        <f>ESPANOL!AO36</f>
        <v>94.625</v>
      </c>
      <c r="E36" s="109" t="str">
        <f>ESPANOL!AU36</f>
        <v/>
      </c>
      <c r="F36" s="108" t="str">
        <f>ESPANOL!AY36</f>
        <v/>
      </c>
      <c r="G36" s="118">
        <f>IF(AND(NOT(ISBLANK(ESPANOL!AZ36)), NOT(ISBLANK(ESPANOL!BA36))), ESPANOL!AZ36 + ESPANOL!BA36, 0)</f>
        <v>0</v>
      </c>
      <c r="H36" s="119">
        <f>INGLES!AO36</f>
        <v>93.625</v>
      </c>
      <c r="I36" s="3" t="str">
        <f>INGLES!AU36</f>
        <v/>
      </c>
      <c r="J36" s="7" t="str">
        <f>INGLES!AY36</f>
        <v/>
      </c>
      <c r="K36" s="120">
        <f>IF(AND(NOT(ISBLANK(INGLES!AZ36)), NOT(ISBLANK(INGLES!BA36))), INGLES!AZ36 + INGLES!BA36, 0)</f>
        <v>0</v>
      </c>
      <c r="L36" s="117">
        <f>MATEMATICA!$AO36</f>
        <v>95.1875</v>
      </c>
      <c r="M36" s="109" t="str">
        <f>MATEMATICA!$AU36</f>
        <v/>
      </c>
      <c r="N36" s="108" t="str">
        <f>MATEMATICA!$AY36</f>
        <v/>
      </c>
      <c r="O36" s="118">
        <f>IF(AND(NOT(ISBLANK(MATEMATICA!$AZ36)), NOT(ISBLANK(MATEMATICA!$BA36))), MATEMATICA!$AZ36 + MATEMATICA!$BA36, 0)</f>
        <v>0</v>
      </c>
      <c r="P36" s="117">
        <f>SOCIALES!$AO36</f>
        <v>93.0625</v>
      </c>
      <c r="Q36" s="109" t="str">
        <f>SOCIALES!$AU36</f>
        <v/>
      </c>
      <c r="R36" s="108" t="str">
        <f>SOCIALES!$AY36</f>
        <v/>
      </c>
      <c r="S36" s="118">
        <f>IF(AND(NOT(ISBLANK(SOCIALES!$AZ36)), NOT(ISBLANK(SOCIALES!$BA36))), SOCIALES!$AZ36 + SOCIALES!$BA36, 0)</f>
        <v>0</v>
      </c>
      <c r="T36" s="117">
        <f>NATURALES!$AO36</f>
        <v>97.0625</v>
      </c>
      <c r="U36" s="109" t="str">
        <f>NATURALES!$AU36</f>
        <v/>
      </c>
      <c r="V36" s="108" t="str">
        <f>NATURALES!$AY36</f>
        <v/>
      </c>
      <c r="W36" s="118">
        <f>IF(AND(NOT(ISBLANK(NATURALES!$AZ36)), NOT(ISBLANK(NATURALES!$BA36))), NATURALES!$AZ36 + NATURALES!$BA36, 0)</f>
        <v>0</v>
      </c>
      <c r="X36" s="117">
        <f>EDU.ARTISTICA!$AO36</f>
        <v>94.375</v>
      </c>
      <c r="Y36" s="109" t="str">
        <f>EDU.ARTISTICA!$AU36</f>
        <v/>
      </c>
      <c r="Z36" s="108" t="str">
        <f>EDU.ARTISTICA!$AY36</f>
        <v/>
      </c>
      <c r="AA36" s="118">
        <f>IF(AND(NOT(ISBLANK(EDU.ARTISTICA!$AZ36)), NOT(ISBLANK(EDU.ARTISTICA!$BA36))), EDU.ARTISTICA!$AZ36 + EDU.ARTISTICA!$BA36, 0)</f>
        <v>0</v>
      </c>
      <c r="AB36" s="117">
        <f>EDU.FISICA!$AO36</f>
        <v>96.75</v>
      </c>
      <c r="AC36" s="109" t="str">
        <f>EDU.FISICA!$AU36</f>
        <v/>
      </c>
      <c r="AD36" s="108" t="str">
        <f>EDU.FISICA!$AY36</f>
        <v/>
      </c>
      <c r="AE36" s="118">
        <f>IF(AND(NOT(ISBLANK(EDU.FISICA!$AZ36)), NOT(ISBLANK(EDU.FISICA!$BA36))), EDU.FISICA!$AZ36 + EDU.FISICA!$BA36, 0)</f>
        <v>0</v>
      </c>
      <c r="AF36" s="117">
        <f>RELIGION!$AO36</f>
        <v>89.9375</v>
      </c>
      <c r="AG36" s="109" t="str">
        <f>RELIGION!$AU36</f>
        <v/>
      </c>
      <c r="AH36" s="108" t="str">
        <f>RELIGION!$AY36</f>
        <v/>
      </c>
      <c r="AI36" s="118">
        <f>IF(AND(NOT(ISBLANK(RELIGION!$AZ36)), NOT(ISBLANK(RELIGION!$BA36))), RELIGION!$AZ36 + RELIGION!$BA36, 0)</f>
        <v>0</v>
      </c>
      <c r="AJ36" s="121" t="str">
        <f t="shared" si="0"/>
        <v/>
      </c>
      <c r="AK36" s="7"/>
      <c r="AL36" s="124"/>
    </row>
    <row r="37" spans="1:38" ht="16.5" customHeight="1" x14ac:dyDescent="0.25">
      <c r="A37" s="5">
        <v>27</v>
      </c>
      <c r="B37" s="6" t="str">
        <f>ESPANOL!C37</f>
        <v>MIRLANDIE</v>
      </c>
      <c r="C37" s="116" t="str">
        <f>ESPANOL!D37</f>
        <v>MONTREVIL PIERRE</v>
      </c>
      <c r="D37" s="117">
        <f>ESPANOL!AO37</f>
        <v>87.125</v>
      </c>
      <c r="E37" s="109" t="str">
        <f>ESPANOL!AU37</f>
        <v/>
      </c>
      <c r="F37" s="108" t="str">
        <f>ESPANOL!AY37</f>
        <v/>
      </c>
      <c r="G37" s="118">
        <f>IF(AND(NOT(ISBLANK(ESPANOL!AZ37)), NOT(ISBLANK(ESPANOL!BA37))), ESPANOL!AZ37 + ESPANOL!BA37, 0)</f>
        <v>0</v>
      </c>
      <c r="H37" s="119">
        <f>INGLES!AO37</f>
        <v>85.125</v>
      </c>
      <c r="I37" s="3" t="str">
        <f>INGLES!AU37</f>
        <v/>
      </c>
      <c r="J37" s="7" t="str">
        <f>INGLES!AY37</f>
        <v/>
      </c>
      <c r="K37" s="120">
        <f>IF(AND(NOT(ISBLANK(INGLES!AZ37)), NOT(ISBLANK(INGLES!BA37))), INGLES!AZ37 + INGLES!BA37, 0)</f>
        <v>0</v>
      </c>
      <c r="L37" s="117">
        <f>MATEMATICA!$AO37</f>
        <v>81.25</v>
      </c>
      <c r="M37" s="109" t="str">
        <f>MATEMATICA!$AU37</f>
        <v/>
      </c>
      <c r="N37" s="108" t="str">
        <f>MATEMATICA!$AY37</f>
        <v/>
      </c>
      <c r="O37" s="118">
        <f>IF(AND(NOT(ISBLANK(MATEMATICA!$AZ37)), NOT(ISBLANK(MATEMATICA!$BA37))), MATEMATICA!$AZ37 + MATEMATICA!$BA37, 0)</f>
        <v>0</v>
      </c>
      <c r="P37" s="117">
        <f>SOCIALES!$AO37</f>
        <v>0</v>
      </c>
      <c r="Q37" s="109" t="str">
        <f>SOCIALES!$AU37</f>
        <v/>
      </c>
      <c r="R37" s="108" t="str">
        <f>SOCIALES!$AY37</f>
        <v/>
      </c>
      <c r="S37" s="118">
        <f>IF(AND(NOT(ISBLANK(SOCIALES!$AZ37)), NOT(ISBLANK(SOCIALES!$BA37))), SOCIALES!$AZ37 + SOCIALES!$BA37, 0)</f>
        <v>0</v>
      </c>
      <c r="T37" s="117">
        <f>NATURALES!$AO37</f>
        <v>89.4375</v>
      </c>
      <c r="U37" s="109" t="str">
        <f>NATURALES!$AU37</f>
        <v/>
      </c>
      <c r="V37" s="108" t="str">
        <f>NATURALES!$AY37</f>
        <v/>
      </c>
      <c r="W37" s="118">
        <f>IF(AND(NOT(ISBLANK(NATURALES!$AZ37)), NOT(ISBLANK(NATURALES!$BA37))), NATURALES!$AZ37 + NATURALES!$BA37, 0)</f>
        <v>0</v>
      </c>
      <c r="X37" s="117">
        <f>EDU.ARTISTICA!$AO37</f>
        <v>84.8125</v>
      </c>
      <c r="Y37" s="109" t="str">
        <f>EDU.ARTISTICA!$AU37</f>
        <v/>
      </c>
      <c r="Z37" s="108" t="str">
        <f>EDU.ARTISTICA!$AY37</f>
        <v/>
      </c>
      <c r="AA37" s="118">
        <f>IF(AND(NOT(ISBLANK(EDU.ARTISTICA!$AZ37)), NOT(ISBLANK(EDU.ARTISTICA!$BA37))), EDU.ARTISTICA!$AZ37 + EDU.ARTISTICA!$BA37, 0)</f>
        <v>0</v>
      </c>
      <c r="AB37" s="117">
        <f>EDU.FISICA!$AO37</f>
        <v>89.75</v>
      </c>
      <c r="AC37" s="109" t="str">
        <f>EDU.FISICA!$AU37</f>
        <v/>
      </c>
      <c r="AD37" s="108" t="str">
        <f>EDU.FISICA!$AY37</f>
        <v/>
      </c>
      <c r="AE37" s="118">
        <f>IF(AND(NOT(ISBLANK(EDU.FISICA!$AZ37)), NOT(ISBLANK(EDU.FISICA!$BA37))), EDU.FISICA!$AZ37 + EDU.FISICA!$BA37, 0)</f>
        <v>0</v>
      </c>
      <c r="AF37" s="117">
        <f>RELIGION!$AO37</f>
        <v>89.9375</v>
      </c>
      <c r="AG37" s="109" t="str">
        <f>RELIGION!$AU37</f>
        <v/>
      </c>
      <c r="AH37" s="108" t="str">
        <f>RELIGION!$AY37</f>
        <v/>
      </c>
      <c r="AI37" s="118">
        <f>IF(AND(NOT(ISBLANK(RELIGION!$AZ37)), NOT(ISBLANK(RELIGION!$BA37))), RELIGION!$AZ37 + RELIGION!$BA37, 0)</f>
        <v>0</v>
      </c>
      <c r="AJ37" s="121" t="str">
        <f t="shared" si="0"/>
        <v/>
      </c>
      <c r="AK37" s="7"/>
      <c r="AL37" s="120"/>
    </row>
    <row r="38" spans="1:38" ht="16.5" customHeight="1" x14ac:dyDescent="0.25">
      <c r="A38" s="5">
        <v>28</v>
      </c>
      <c r="B38" s="6" t="str">
        <f>ESPANOL!C38</f>
        <v>ODALI</v>
      </c>
      <c r="C38" s="116" t="str">
        <f>ESPANOL!D38</f>
        <v>MORA PEREZ</v>
      </c>
      <c r="D38" s="117">
        <f>ESPANOL!AO38</f>
        <v>90.375</v>
      </c>
      <c r="E38" s="109" t="str">
        <f>ESPANOL!AU38</f>
        <v/>
      </c>
      <c r="F38" s="108" t="str">
        <f>ESPANOL!AY38</f>
        <v/>
      </c>
      <c r="G38" s="118">
        <f>IF(AND(NOT(ISBLANK(ESPANOL!AZ38)), NOT(ISBLANK(ESPANOL!BA38))), ESPANOL!AZ38 + ESPANOL!BA38, 0)</f>
        <v>0</v>
      </c>
      <c r="H38" s="119">
        <f>INGLES!AO38</f>
        <v>93</v>
      </c>
      <c r="I38" s="3" t="str">
        <f>INGLES!AU38</f>
        <v/>
      </c>
      <c r="J38" s="7" t="str">
        <f>INGLES!AY38</f>
        <v/>
      </c>
      <c r="K38" s="120">
        <f>IF(AND(NOT(ISBLANK(INGLES!AZ38)), NOT(ISBLANK(INGLES!BA38))), INGLES!AZ38 + INGLES!BA38, 0)</f>
        <v>0</v>
      </c>
      <c r="L38" s="117">
        <f>MATEMATICA!$AO38</f>
        <v>91</v>
      </c>
      <c r="M38" s="109" t="str">
        <f>MATEMATICA!$AU38</f>
        <v/>
      </c>
      <c r="N38" s="108" t="str">
        <f>MATEMATICA!$AY38</f>
        <v/>
      </c>
      <c r="O38" s="118">
        <f>IF(AND(NOT(ISBLANK(MATEMATICA!$AZ38)), NOT(ISBLANK(MATEMATICA!$BA38))), MATEMATICA!$AZ38 + MATEMATICA!$BA38, 0)</f>
        <v>0</v>
      </c>
      <c r="P38" s="117">
        <f>SOCIALES!$AO38</f>
        <v>92</v>
      </c>
      <c r="Q38" s="109" t="str">
        <f>SOCIALES!$AU38</f>
        <v/>
      </c>
      <c r="R38" s="108" t="str">
        <f>SOCIALES!$AY38</f>
        <v/>
      </c>
      <c r="S38" s="118">
        <f>IF(AND(NOT(ISBLANK(SOCIALES!$AZ38)), NOT(ISBLANK(SOCIALES!$BA38))), SOCIALES!$AZ38 + SOCIALES!$BA38, 0)</f>
        <v>0</v>
      </c>
      <c r="T38" s="117">
        <f>NATURALES!$AO38</f>
        <v>94.5625</v>
      </c>
      <c r="U38" s="109" t="str">
        <f>NATURALES!$AU38</f>
        <v/>
      </c>
      <c r="V38" s="108" t="str">
        <f>NATURALES!$AY38</f>
        <v/>
      </c>
      <c r="W38" s="118">
        <f>IF(AND(NOT(ISBLANK(NATURALES!$AZ38)), NOT(ISBLANK(NATURALES!$BA38))), NATURALES!$AZ38 + NATURALES!$BA38, 0)</f>
        <v>0</v>
      </c>
      <c r="X38" s="117">
        <f>EDU.ARTISTICA!$AO38</f>
        <v>82.5625</v>
      </c>
      <c r="Y38" s="109" t="str">
        <f>EDU.ARTISTICA!$AU38</f>
        <v/>
      </c>
      <c r="Z38" s="108" t="str">
        <f>EDU.ARTISTICA!$AY38</f>
        <v/>
      </c>
      <c r="AA38" s="118">
        <f>IF(AND(NOT(ISBLANK(EDU.ARTISTICA!$AZ38)), NOT(ISBLANK(EDU.ARTISTICA!$BA38))), EDU.ARTISTICA!$AZ38 + EDU.ARTISTICA!$BA38, 0)</f>
        <v>0</v>
      </c>
      <c r="AB38" s="117">
        <f>EDU.FISICA!$AO38</f>
        <v>94.25</v>
      </c>
      <c r="AC38" s="109" t="str">
        <f>EDU.FISICA!$AU38</f>
        <v/>
      </c>
      <c r="AD38" s="108" t="str">
        <f>EDU.FISICA!$AY38</f>
        <v/>
      </c>
      <c r="AE38" s="118">
        <f>IF(AND(NOT(ISBLANK(EDU.FISICA!$AZ38)), NOT(ISBLANK(EDU.FISICA!$BA38))), EDU.FISICA!$AZ38 + EDU.FISICA!$BA38, 0)</f>
        <v>0</v>
      </c>
      <c r="AF38" s="117">
        <f>RELIGION!$AO38</f>
        <v>89.875</v>
      </c>
      <c r="AG38" s="109" t="str">
        <f>RELIGION!$AU38</f>
        <v/>
      </c>
      <c r="AH38" s="108" t="str">
        <f>RELIGION!$AY38</f>
        <v/>
      </c>
      <c r="AI38" s="118">
        <f>IF(AND(NOT(ISBLANK(RELIGION!$AZ38)), NOT(ISBLANK(RELIGION!$BA38))), RELIGION!$AZ38 + RELIGION!$BA38, 0)</f>
        <v>0</v>
      </c>
      <c r="AJ38" s="121" t="str">
        <f t="shared" si="0"/>
        <v/>
      </c>
      <c r="AK38" s="107"/>
      <c r="AL38" s="130"/>
    </row>
    <row r="39" spans="1:38" ht="16.5" customHeight="1" x14ac:dyDescent="0.25">
      <c r="A39" s="5"/>
      <c r="B39" s="6"/>
      <c r="C39" s="6"/>
      <c r="D39" s="3"/>
      <c r="E39" s="3"/>
      <c r="F39" s="7"/>
      <c r="G39" s="7"/>
      <c r="H39" s="3"/>
      <c r="I39" s="3"/>
      <c r="J39" s="7"/>
      <c r="K39" s="7"/>
      <c r="L39" s="3"/>
      <c r="M39" s="3"/>
      <c r="N39" s="7"/>
      <c r="O39" s="7"/>
      <c r="P39" s="3"/>
      <c r="Q39" s="3"/>
      <c r="R39" s="7"/>
      <c r="S39" s="7"/>
      <c r="T39" s="3"/>
      <c r="U39" s="3"/>
      <c r="V39" s="7"/>
      <c r="W39" s="7"/>
      <c r="X39" s="3"/>
      <c r="Y39" s="3"/>
      <c r="Z39" s="7"/>
      <c r="AA39" s="7"/>
      <c r="AB39" s="3"/>
      <c r="AC39" s="3"/>
      <c r="AD39" s="7"/>
      <c r="AE39" s="7"/>
      <c r="AF39" s="3"/>
      <c r="AG39" s="3"/>
      <c r="AH39" s="7"/>
      <c r="AI39" s="7"/>
      <c r="AJ39" s="126"/>
      <c r="AK39" s="7"/>
      <c r="AL39" s="126"/>
    </row>
    <row r="40" spans="1:38" ht="16.5" customHeight="1" x14ac:dyDescent="0.25">
      <c r="A40" s="5"/>
      <c r="B40" s="6"/>
      <c r="C40" s="6"/>
      <c r="D40" s="3"/>
      <c r="E40" s="3"/>
      <c r="F40" s="7"/>
      <c r="G40" s="7"/>
      <c r="H40" s="3"/>
      <c r="I40" s="3"/>
      <c r="J40" s="7"/>
      <c r="K40" s="7"/>
      <c r="L40" s="3"/>
      <c r="M40" s="3"/>
      <c r="N40" s="7"/>
      <c r="O40" s="7"/>
      <c r="P40" s="3"/>
      <c r="Q40" s="3"/>
      <c r="R40" s="7"/>
      <c r="S40" s="7"/>
      <c r="T40" s="3"/>
      <c r="U40" s="3"/>
      <c r="V40" s="7"/>
      <c r="W40" s="7"/>
      <c r="X40" s="3"/>
      <c r="Y40" s="3"/>
      <c r="Z40" s="7"/>
      <c r="AA40" s="7"/>
      <c r="AB40" s="3"/>
      <c r="AC40" s="3"/>
      <c r="AD40" s="7"/>
      <c r="AE40" s="7"/>
      <c r="AF40" s="3"/>
      <c r="AG40" s="3"/>
      <c r="AH40" s="7"/>
      <c r="AI40" s="7"/>
      <c r="AJ40" s="126"/>
      <c r="AK40" s="7"/>
      <c r="AL40" s="126"/>
    </row>
    <row r="41" spans="1:38" ht="67.5" customHeight="1" thickBot="1" x14ac:dyDescent="0.3">
      <c r="B41" s="313" t="s">
        <v>68</v>
      </c>
      <c r="C41" s="313"/>
      <c r="D41" s="301" t="s">
        <v>69</v>
      </c>
      <c r="E41" s="302"/>
      <c r="F41" s="302"/>
      <c r="G41" s="303"/>
      <c r="H41" s="301" t="s">
        <v>70</v>
      </c>
      <c r="I41" s="302"/>
      <c r="J41" s="302"/>
      <c r="K41" s="303"/>
      <c r="L41" s="304" t="s">
        <v>71</v>
      </c>
      <c r="M41" s="305"/>
      <c r="N41" s="305"/>
      <c r="O41" s="306"/>
      <c r="P41" s="301" t="s">
        <v>72</v>
      </c>
      <c r="Q41" s="302"/>
      <c r="R41" s="302"/>
      <c r="S41" s="303"/>
      <c r="T41" s="304" t="s">
        <v>132</v>
      </c>
      <c r="U41" s="305"/>
      <c r="V41" s="305"/>
      <c r="W41" s="306"/>
      <c r="X41" s="301" t="s">
        <v>73</v>
      </c>
      <c r="Y41" s="302"/>
      <c r="Z41" s="302"/>
      <c r="AA41" s="303"/>
      <c r="AB41" s="301" t="s">
        <v>74</v>
      </c>
      <c r="AC41" s="302"/>
      <c r="AD41" s="302"/>
      <c r="AE41" s="303"/>
      <c r="AF41" s="301" t="s">
        <v>75</v>
      </c>
      <c r="AG41" s="302"/>
      <c r="AH41" s="302"/>
      <c r="AI41" s="303"/>
      <c r="AJ41" s="301" t="s">
        <v>76</v>
      </c>
      <c r="AK41" s="302"/>
      <c r="AL41" s="303"/>
    </row>
    <row r="42" spans="1:38" ht="68.25" customHeight="1" x14ac:dyDescent="0.25">
      <c r="A42" s="4" t="s">
        <v>65</v>
      </c>
      <c r="B42" s="106" t="s">
        <v>19</v>
      </c>
      <c r="C42" s="110" t="s">
        <v>4</v>
      </c>
      <c r="D42" s="111" t="s">
        <v>77</v>
      </c>
      <c r="E42" s="112" t="s">
        <v>78</v>
      </c>
      <c r="F42" s="112" t="s">
        <v>79</v>
      </c>
      <c r="G42" s="115" t="s">
        <v>125</v>
      </c>
      <c r="H42" s="111" t="s">
        <v>77</v>
      </c>
      <c r="I42" s="112" t="s">
        <v>78</v>
      </c>
      <c r="J42" s="112" t="s">
        <v>79</v>
      </c>
      <c r="K42" s="115" t="s">
        <v>125</v>
      </c>
      <c r="L42" s="111" t="s">
        <v>77</v>
      </c>
      <c r="M42" s="112" t="s">
        <v>78</v>
      </c>
      <c r="N42" s="112" t="s">
        <v>79</v>
      </c>
      <c r="O42" s="115" t="s">
        <v>125</v>
      </c>
      <c r="P42" s="111" t="s">
        <v>77</v>
      </c>
      <c r="Q42" s="112" t="s">
        <v>78</v>
      </c>
      <c r="R42" s="112" t="s">
        <v>79</v>
      </c>
      <c r="S42" s="115" t="s">
        <v>125</v>
      </c>
      <c r="T42" s="111" t="s">
        <v>77</v>
      </c>
      <c r="U42" s="112" t="s">
        <v>78</v>
      </c>
      <c r="V42" s="112" t="s">
        <v>79</v>
      </c>
      <c r="W42" s="115" t="s">
        <v>125</v>
      </c>
      <c r="X42" s="111" t="s">
        <v>77</v>
      </c>
      <c r="Y42" s="112" t="s">
        <v>78</v>
      </c>
      <c r="Z42" s="112" t="s">
        <v>79</v>
      </c>
      <c r="AA42" s="115" t="s">
        <v>125</v>
      </c>
      <c r="AB42" s="111" t="s">
        <v>77</v>
      </c>
      <c r="AC42" s="112" t="s">
        <v>78</v>
      </c>
      <c r="AD42" s="112" t="s">
        <v>79</v>
      </c>
      <c r="AE42" s="115" t="s">
        <v>125</v>
      </c>
      <c r="AF42" s="111" t="s">
        <v>77</v>
      </c>
      <c r="AG42" s="112" t="s">
        <v>78</v>
      </c>
      <c r="AH42" s="112" t="s">
        <v>79</v>
      </c>
      <c r="AI42" s="115" t="s">
        <v>125</v>
      </c>
      <c r="AJ42" s="111" t="s">
        <v>80</v>
      </c>
      <c r="AK42" s="114" t="s">
        <v>81</v>
      </c>
      <c r="AL42" s="115" t="s">
        <v>82</v>
      </c>
    </row>
    <row r="43" spans="1:38" ht="16.5" customHeight="1" x14ac:dyDescent="0.25">
      <c r="A43" s="5">
        <v>29</v>
      </c>
      <c r="B43" s="6" t="str">
        <f>ESPANOL!C39</f>
        <v>OSMEILIN</v>
      </c>
      <c r="C43" s="116" t="str">
        <f>ESPANOL!D39</f>
        <v>CONSEPCION MARTINEZ</v>
      </c>
      <c r="D43" s="119">
        <f>ESPANOL!AO39</f>
        <v>0</v>
      </c>
      <c r="E43" s="3" t="str">
        <f>ESPANOL!AU39</f>
        <v/>
      </c>
      <c r="F43" s="7" t="str">
        <f>ESPANOL!AY39</f>
        <v/>
      </c>
      <c r="G43" s="120">
        <f>IF(AND(NOT(ISBLANK(ESPANOL!AZ39)), NOT(ISBLANK(ESPANOL!BA39))), ESPANOL!AZ39 + ESPANOL!BA39, 0)</f>
        <v>0</v>
      </c>
      <c r="H43" s="119">
        <f>INGLES!AO39</f>
        <v>0</v>
      </c>
      <c r="I43" s="3" t="str">
        <f>INGLES!AU39</f>
        <v/>
      </c>
      <c r="J43" s="7" t="str">
        <f>INGLES!AY39</f>
        <v/>
      </c>
      <c r="K43" s="120">
        <f>IF(AND(NOT(ISBLANK(INGLES!AZ39)), NOT(ISBLANK(INGLES!BA39))), INGLES!AZ39 + INGLES!BA39, 0)</f>
        <v>0</v>
      </c>
      <c r="L43" s="117">
        <f>MATEMATICA!$AO39</f>
        <v>0</v>
      </c>
      <c r="M43" s="109" t="str">
        <f>MATEMATICA!$AU39</f>
        <v/>
      </c>
      <c r="N43" s="108" t="str">
        <f>MATEMATICA!$AY39</f>
        <v/>
      </c>
      <c r="O43" s="118">
        <f>IF(AND(NOT(ISBLANK(MATEMATICA!$AZ39)), NOT(ISBLANK(MATEMATICA!$BA39))), MATEMATICA!$AZ39 + MATEMATICA!$BA39, 0)</f>
        <v>0</v>
      </c>
      <c r="P43" s="117">
        <f>SOCIALES!$AO39</f>
        <v>0</v>
      </c>
      <c r="Q43" s="109" t="str">
        <f>SOCIALES!$AU39</f>
        <v/>
      </c>
      <c r="R43" s="108" t="str">
        <f>SOCIALES!$AY39</f>
        <v/>
      </c>
      <c r="S43" s="118">
        <f>IF(AND(NOT(ISBLANK(SOCIALES!$AZ39)), NOT(ISBLANK(SOCIALES!$BA39))), SOCIALES!$AZ39 + SOCIALES!$BA39, 0)</f>
        <v>0</v>
      </c>
      <c r="T43" s="117">
        <f>NATURALES!$AO39</f>
        <v>16.6875</v>
      </c>
      <c r="U43" s="109" t="str">
        <f>NATURALES!$AU39</f>
        <v/>
      </c>
      <c r="V43" s="108" t="str">
        <f>NATURALES!$AY39</f>
        <v/>
      </c>
      <c r="W43" s="118">
        <f>IF(AND(NOT(ISBLANK(NATURALES!$AZ39)), NOT(ISBLANK(NATURALES!$BA39))), NATURALES!$AZ39 + NATURALES!$BA39, 0)</f>
        <v>0</v>
      </c>
      <c r="X43" s="117">
        <f>EDU.ARTISTICA!$AO39</f>
        <v>0</v>
      </c>
      <c r="Y43" s="109" t="str">
        <f>EDU.ARTISTICA!$AU39</f>
        <v/>
      </c>
      <c r="Z43" s="108" t="str">
        <f>EDU.ARTISTICA!$AY39</f>
        <v/>
      </c>
      <c r="AA43" s="118">
        <f>IF(AND(NOT(ISBLANK(EDU.ARTISTICA!$AZ39)), NOT(ISBLANK(EDU.ARTISTICA!$BA39))), EDU.ARTISTICA!$AZ39 + EDU.ARTISTICA!$BA39, 0)</f>
        <v>0</v>
      </c>
      <c r="AB43" s="117">
        <f>EDU.FISICA!$AO39</f>
        <v>11.375</v>
      </c>
      <c r="AC43" s="109" t="str">
        <f>EDU.FISICA!$AU39</f>
        <v/>
      </c>
      <c r="AD43" s="108" t="str">
        <f>EDU.FISICA!$AY39</f>
        <v/>
      </c>
      <c r="AE43" s="118">
        <f>IF(AND(NOT(ISBLANK(EDU.FISICA!$AZ39)), NOT(ISBLANK(EDU.FISICA!$BA39))), EDU.FISICA!$AZ39 + EDU.FISICA!$BA39, 0)</f>
        <v>0</v>
      </c>
      <c r="AF43" s="117">
        <f>RELIGION!$AO39</f>
        <v>0</v>
      </c>
      <c r="AG43" s="109" t="str">
        <f>RELIGION!$AU39</f>
        <v/>
      </c>
      <c r="AH43" s="108" t="str">
        <f>RELIGION!$AY39</f>
        <v/>
      </c>
      <c r="AI43" s="118">
        <f>IF(AND(NOT(ISBLANK(RELIGION!$AZ39)), NOT(ISBLANK(RELIGION!$BA39))), RELIGION!$AZ39 + RELIGION!$BA39, 0)</f>
        <v>0</v>
      </c>
      <c r="AJ43" s="121" t="str">
        <f>IF(MIN(D11:AI11)&gt;=70, "A", "")</f>
        <v/>
      </c>
      <c r="AK43" s="10"/>
      <c r="AL43" s="123"/>
    </row>
    <row r="44" spans="1:38" ht="16.5" customHeight="1" x14ac:dyDescent="0.25">
      <c r="A44" s="5">
        <v>30</v>
      </c>
      <c r="B44" s="6" t="str">
        <f>ESPANOL!C40</f>
        <v>PAULINA</v>
      </c>
      <c r="C44" s="116" t="str">
        <f>ESPANOL!D40</f>
        <v>JACINTO TORIBIO</v>
      </c>
      <c r="D44" s="119">
        <f>ESPANOL!AO40</f>
        <v>74.1875</v>
      </c>
      <c r="E44" s="3" t="str">
        <f>ESPANOL!AU40</f>
        <v/>
      </c>
      <c r="F44" s="7" t="str">
        <f>ESPANOL!AY40</f>
        <v/>
      </c>
      <c r="G44" s="120">
        <f>IF(AND(NOT(ISBLANK(ESPANOL!AZ40)), NOT(ISBLANK(ESPANOL!BA40))), ESPANOL!AZ40 + ESPANOL!BA40, 0)</f>
        <v>0</v>
      </c>
      <c r="H44" s="119">
        <f>INGLES!AO40</f>
        <v>91.375</v>
      </c>
      <c r="I44" s="3" t="str">
        <f>INGLES!AU40</f>
        <v/>
      </c>
      <c r="J44" s="7" t="str">
        <f>INGLES!AY40</f>
        <v/>
      </c>
      <c r="K44" s="120">
        <f>IF(AND(NOT(ISBLANK(INGLES!AZ40)), NOT(ISBLANK(INGLES!BA40))), INGLES!AZ40 + INGLES!BA40, 0)</f>
        <v>0</v>
      </c>
      <c r="L44" s="117">
        <f>MATEMATICA!$AO40</f>
        <v>78.375</v>
      </c>
      <c r="M44" s="109" t="str">
        <f>MATEMATICA!$AU40</f>
        <v/>
      </c>
      <c r="N44" s="108" t="str">
        <f>MATEMATICA!$AY40</f>
        <v/>
      </c>
      <c r="O44" s="118">
        <f>IF(AND(NOT(ISBLANK(MATEMATICA!$AZ40)), NOT(ISBLANK(MATEMATICA!$BA40))), MATEMATICA!$AZ40 + MATEMATICA!$BA40, 0)</f>
        <v>0</v>
      </c>
      <c r="P44" s="117">
        <f>SOCIALES!$AO40</f>
        <v>82.8125</v>
      </c>
      <c r="Q44" s="109" t="str">
        <f>SOCIALES!$AU40</f>
        <v/>
      </c>
      <c r="R44" s="108" t="str">
        <f>SOCIALES!$AY40</f>
        <v/>
      </c>
      <c r="S44" s="118">
        <f>IF(AND(NOT(ISBLANK(SOCIALES!$AZ40)), NOT(ISBLANK(SOCIALES!$BA40))), SOCIALES!$AZ40 + SOCIALES!$BA40, 0)</f>
        <v>0</v>
      </c>
      <c r="T44" s="117">
        <f>NATURALES!$AO40</f>
        <v>80.0625</v>
      </c>
      <c r="U44" s="109" t="str">
        <f>NATURALES!$AU40</f>
        <v/>
      </c>
      <c r="V44" s="108" t="str">
        <f>NATURALES!$AY40</f>
        <v/>
      </c>
      <c r="W44" s="118">
        <f>IF(AND(NOT(ISBLANK(NATURALES!$AZ40)), NOT(ISBLANK(NATURALES!$BA40))), NATURALES!$AZ40 + NATURALES!$BA40, 0)</f>
        <v>0</v>
      </c>
      <c r="X44" s="117">
        <f>EDU.ARTISTICA!$AO40</f>
        <v>75.625</v>
      </c>
      <c r="Y44" s="109" t="str">
        <f>EDU.ARTISTICA!$AU40</f>
        <v/>
      </c>
      <c r="Z44" s="108" t="str">
        <f>EDU.ARTISTICA!$AY40</f>
        <v/>
      </c>
      <c r="AA44" s="118">
        <f>IF(AND(NOT(ISBLANK(EDU.ARTISTICA!$AZ40)), NOT(ISBLANK(EDU.ARTISTICA!$BA40))), EDU.ARTISTICA!$AZ40 + EDU.ARTISTICA!$BA40, 0)</f>
        <v>0</v>
      </c>
      <c r="AB44" s="117">
        <f>EDU.FISICA!$AO40</f>
        <v>79.875</v>
      </c>
      <c r="AC44" s="109" t="str">
        <f>EDU.FISICA!$AU40</f>
        <v/>
      </c>
      <c r="AD44" s="108" t="str">
        <f>EDU.FISICA!$AY40</f>
        <v/>
      </c>
      <c r="AE44" s="118">
        <f>IF(AND(NOT(ISBLANK(EDU.FISICA!$AZ40)), NOT(ISBLANK(EDU.FISICA!$BA40))), EDU.FISICA!$AZ40 + EDU.FISICA!$BA40, 0)</f>
        <v>0</v>
      </c>
      <c r="AF44" s="117">
        <f>RELIGION!$AO40</f>
        <v>86.875</v>
      </c>
      <c r="AG44" s="109" t="str">
        <f>RELIGION!$AU40</f>
        <v/>
      </c>
      <c r="AH44" s="108" t="str">
        <f>RELIGION!$AY40</f>
        <v/>
      </c>
      <c r="AI44" s="118">
        <f>IF(AND(NOT(ISBLANK(RELIGION!$AZ40)), NOT(ISBLANK(RELIGION!$BA40))), RELIGION!$AZ40 + RELIGION!$BA40, 0)</f>
        <v>0</v>
      </c>
      <c r="AJ44" s="121" t="str">
        <f t="shared" ref="AJ44:AJ49" si="1">IF(MIN(D12:AI12)&gt;=70, "A", "")</f>
        <v/>
      </c>
      <c r="AK44" s="9"/>
      <c r="AL44" s="124"/>
    </row>
    <row r="45" spans="1:38" ht="16.5" customHeight="1" x14ac:dyDescent="0.25">
      <c r="A45" s="5">
        <v>31</v>
      </c>
      <c r="B45" s="6" t="str">
        <f>ESPANOL!C41</f>
        <v>PHALANCIA</v>
      </c>
      <c r="C45" s="116" t="str">
        <f>ESPANOL!D41</f>
        <v xml:space="preserve">LOUIME </v>
      </c>
      <c r="D45" s="119">
        <f>ESPANOL!AO41</f>
        <v>78.9375</v>
      </c>
      <c r="E45" s="3" t="str">
        <f>ESPANOL!AU41</f>
        <v/>
      </c>
      <c r="F45" s="7" t="str">
        <f>ESPANOL!AY41</f>
        <v/>
      </c>
      <c r="G45" s="120">
        <f>IF(AND(NOT(ISBLANK(ESPANOL!AZ41)), NOT(ISBLANK(ESPANOL!BA41))), ESPANOL!AZ41 + ESPANOL!BA41, 0)</f>
        <v>0</v>
      </c>
      <c r="H45" s="119">
        <f>INGLES!AO41</f>
        <v>93.75</v>
      </c>
      <c r="I45" s="3" t="str">
        <f>INGLES!AU41</f>
        <v/>
      </c>
      <c r="J45" s="7" t="str">
        <f>INGLES!AY41</f>
        <v/>
      </c>
      <c r="K45" s="120">
        <f>IF(AND(NOT(ISBLANK(INGLES!AZ41)), NOT(ISBLANK(INGLES!BA41))), INGLES!AZ41 + INGLES!BA41, 0)</f>
        <v>0</v>
      </c>
      <c r="L45" s="117">
        <f>MATEMATICA!$AO41</f>
        <v>82.0625</v>
      </c>
      <c r="M45" s="109" t="str">
        <f>MATEMATICA!$AU41</f>
        <v/>
      </c>
      <c r="N45" s="108" t="str">
        <f>MATEMATICA!$AY41</f>
        <v/>
      </c>
      <c r="O45" s="118">
        <f>IF(AND(NOT(ISBLANK(MATEMATICA!$AZ41)), NOT(ISBLANK(MATEMATICA!$BA41))), MATEMATICA!$AZ41 + MATEMATICA!$BA41, 0)</f>
        <v>0</v>
      </c>
      <c r="P45" s="117">
        <f>SOCIALES!$AO41</f>
        <v>90.3125</v>
      </c>
      <c r="Q45" s="109" t="str">
        <f>SOCIALES!$AU41</f>
        <v/>
      </c>
      <c r="R45" s="108" t="str">
        <f>SOCIALES!$AY41</f>
        <v/>
      </c>
      <c r="S45" s="118">
        <f>IF(AND(NOT(ISBLANK(SOCIALES!$AZ41)), NOT(ISBLANK(SOCIALES!$BA41))), SOCIALES!$AZ41 + SOCIALES!$BA41, 0)</f>
        <v>0</v>
      </c>
      <c r="T45" s="117">
        <f>NATURALES!$AO41</f>
        <v>86.625</v>
      </c>
      <c r="U45" s="109" t="str">
        <f>NATURALES!$AU41</f>
        <v/>
      </c>
      <c r="V45" s="108" t="str">
        <f>NATURALES!$AY41</f>
        <v/>
      </c>
      <c r="W45" s="118">
        <f>IF(AND(NOT(ISBLANK(NATURALES!$AZ41)), NOT(ISBLANK(NATURALES!$BA41))), NATURALES!$AZ41 + NATURALES!$BA41, 0)</f>
        <v>0</v>
      </c>
      <c r="X45" s="117">
        <f>EDU.ARTISTICA!$AO41</f>
        <v>77.5</v>
      </c>
      <c r="Y45" s="109" t="str">
        <f>EDU.ARTISTICA!$AU41</f>
        <v/>
      </c>
      <c r="Z45" s="108" t="str">
        <f>EDU.ARTISTICA!$AY41</f>
        <v/>
      </c>
      <c r="AA45" s="118">
        <f>IF(AND(NOT(ISBLANK(EDU.ARTISTICA!$AZ41)), NOT(ISBLANK(EDU.ARTISTICA!$BA41))), EDU.ARTISTICA!$AZ41 + EDU.ARTISTICA!$BA41, 0)</f>
        <v>0</v>
      </c>
      <c r="AB45" s="117">
        <f>EDU.FISICA!$AO41</f>
        <v>86.6875</v>
      </c>
      <c r="AC45" s="109" t="str">
        <f>EDU.FISICA!$AU41</f>
        <v/>
      </c>
      <c r="AD45" s="108" t="str">
        <f>EDU.FISICA!$AY41</f>
        <v/>
      </c>
      <c r="AE45" s="118">
        <f>IF(AND(NOT(ISBLANK(EDU.FISICA!$AZ41)), NOT(ISBLANK(EDU.FISICA!$BA41))), EDU.FISICA!$AZ41 + EDU.FISICA!$BA41, 0)</f>
        <v>0</v>
      </c>
      <c r="AF45" s="117">
        <f>RELIGION!$AO41</f>
        <v>90.3125</v>
      </c>
      <c r="AG45" s="109" t="str">
        <f>RELIGION!$AU41</f>
        <v/>
      </c>
      <c r="AH45" s="108" t="str">
        <f>RELIGION!$AY41</f>
        <v/>
      </c>
      <c r="AI45" s="118">
        <f>IF(AND(NOT(ISBLANK(RELIGION!$AZ41)), NOT(ISBLANK(RELIGION!$BA41))), RELIGION!$AZ41 + RELIGION!$BA41, 0)</f>
        <v>0</v>
      </c>
      <c r="AJ45" s="121" t="str">
        <f t="shared" si="1"/>
        <v/>
      </c>
      <c r="AK45" s="7"/>
      <c r="AL45" s="120"/>
    </row>
    <row r="46" spans="1:38" ht="16.5" customHeight="1" x14ac:dyDescent="0.25">
      <c r="A46" s="5">
        <v>32</v>
      </c>
      <c r="B46" s="6" t="str">
        <f>ESPANOL!C42</f>
        <v>ROSMAILIN ALEXANDRA</v>
      </c>
      <c r="C46" s="116" t="str">
        <f>ESPANOL!D42</f>
        <v>MARIANO MARTE</v>
      </c>
      <c r="D46" s="119">
        <f>ESPANOL!AO42</f>
        <v>77.9375</v>
      </c>
      <c r="E46" s="3" t="str">
        <f>ESPANOL!AU42</f>
        <v/>
      </c>
      <c r="F46" s="7" t="str">
        <f>ESPANOL!AY42</f>
        <v/>
      </c>
      <c r="G46" s="120">
        <f>IF(AND(NOT(ISBLANK(ESPANOL!AZ42)), NOT(ISBLANK(ESPANOL!BA42))), ESPANOL!AZ42 + ESPANOL!BA42, 0)</f>
        <v>0</v>
      </c>
      <c r="H46" s="119">
        <f>INGLES!AO42</f>
        <v>93.0625</v>
      </c>
      <c r="I46" s="3" t="str">
        <f>INGLES!AU42</f>
        <v/>
      </c>
      <c r="J46" s="7" t="str">
        <f>INGLES!AY42</f>
        <v/>
      </c>
      <c r="K46" s="120">
        <f>IF(AND(NOT(ISBLANK(INGLES!AZ42)), NOT(ISBLANK(INGLES!BA42))), INGLES!AZ42 + INGLES!BA42, 0)</f>
        <v>0</v>
      </c>
      <c r="L46" s="117">
        <f>MATEMATICA!$AO42</f>
        <v>80.9375</v>
      </c>
      <c r="M46" s="109" t="str">
        <f>MATEMATICA!$AU42</f>
        <v/>
      </c>
      <c r="N46" s="108" t="str">
        <f>MATEMATICA!$AY42</f>
        <v/>
      </c>
      <c r="O46" s="118">
        <f>IF(AND(NOT(ISBLANK(MATEMATICA!$AZ42)), NOT(ISBLANK(MATEMATICA!$BA42))), MATEMATICA!$AZ42 + MATEMATICA!$BA42, 0)</f>
        <v>0</v>
      </c>
      <c r="P46" s="117">
        <f>SOCIALES!$AO42</f>
        <v>0</v>
      </c>
      <c r="Q46" s="109" t="str">
        <f>SOCIALES!$AU42</f>
        <v/>
      </c>
      <c r="R46" s="108" t="str">
        <f>SOCIALES!$AY42</f>
        <v/>
      </c>
      <c r="S46" s="118">
        <f>IF(AND(NOT(ISBLANK(SOCIALES!$AZ42)), NOT(ISBLANK(SOCIALES!$BA42))), SOCIALES!$AZ42 + SOCIALES!$BA42, 0)</f>
        <v>0</v>
      </c>
      <c r="T46" s="117">
        <f>NATURALES!$AO42</f>
        <v>80.625</v>
      </c>
      <c r="U46" s="109" t="str">
        <f>NATURALES!$AU42</f>
        <v/>
      </c>
      <c r="V46" s="108" t="str">
        <f>NATURALES!$AY42</f>
        <v/>
      </c>
      <c r="W46" s="118">
        <f>IF(AND(NOT(ISBLANK(NATURALES!$AZ42)), NOT(ISBLANK(NATURALES!$BA42))), NATURALES!$AZ42 + NATURALES!$BA42, 0)</f>
        <v>0</v>
      </c>
      <c r="X46" s="117">
        <f>EDU.ARTISTICA!$AO42</f>
        <v>83.625</v>
      </c>
      <c r="Y46" s="109" t="str">
        <f>EDU.ARTISTICA!$AU42</f>
        <v/>
      </c>
      <c r="Z46" s="108" t="str">
        <f>EDU.ARTISTICA!$AY42</f>
        <v/>
      </c>
      <c r="AA46" s="118">
        <f>IF(AND(NOT(ISBLANK(EDU.ARTISTICA!$AZ42)), NOT(ISBLANK(EDU.ARTISTICA!$BA42))), EDU.ARTISTICA!$AZ42 + EDU.ARTISTICA!$BA42, 0)</f>
        <v>0</v>
      </c>
      <c r="AB46" s="117">
        <f>EDU.FISICA!$AO42</f>
        <v>80.75</v>
      </c>
      <c r="AC46" s="109" t="str">
        <f>EDU.FISICA!$AU42</f>
        <v/>
      </c>
      <c r="AD46" s="108" t="str">
        <f>EDU.FISICA!$AY42</f>
        <v/>
      </c>
      <c r="AE46" s="118">
        <f>IF(AND(NOT(ISBLANK(EDU.FISICA!$AZ42)), NOT(ISBLANK(EDU.FISICA!$BA42))), EDU.FISICA!$AZ42 + EDU.FISICA!$BA42, 0)</f>
        <v>0</v>
      </c>
      <c r="AF46" s="117">
        <f>RELIGION!$AO42</f>
        <v>37.9375</v>
      </c>
      <c r="AG46" s="109" t="str">
        <f>RELIGION!$AU42</f>
        <v/>
      </c>
      <c r="AH46" s="108" t="str">
        <f>RELIGION!$AY42</f>
        <v/>
      </c>
      <c r="AI46" s="118">
        <f>IF(AND(NOT(ISBLANK(RELIGION!$AZ42)), NOT(ISBLANK(RELIGION!$BA42))), RELIGION!$AZ42 + RELIGION!$BA42, 0)</f>
        <v>0</v>
      </c>
      <c r="AJ46" s="121" t="str">
        <f t="shared" si="1"/>
        <v/>
      </c>
      <c r="AK46" s="7"/>
      <c r="AL46" s="120"/>
    </row>
    <row r="47" spans="1:38" ht="16.5" customHeight="1" x14ac:dyDescent="0.25">
      <c r="A47" s="5">
        <v>33</v>
      </c>
      <c r="B47" s="6" t="str">
        <f>ESPANOL!C43</f>
        <v>SANDY DE LOS SANTOS</v>
      </c>
      <c r="C47" s="116" t="str">
        <f>ESPANOL!D43</f>
        <v>PAYANO LOPEZ</v>
      </c>
      <c r="D47" s="119">
        <f>ESPANOL!AO43</f>
        <v>82.0625</v>
      </c>
      <c r="E47" s="3" t="str">
        <f>ESPANOL!AU43</f>
        <v/>
      </c>
      <c r="F47" s="7" t="str">
        <f>ESPANOL!AY43</f>
        <v/>
      </c>
      <c r="G47" s="120">
        <f>IF(AND(NOT(ISBLANK(ESPANOL!AZ43)), NOT(ISBLANK(ESPANOL!BA43))), ESPANOL!AZ43 + ESPANOL!BA43, 0)</f>
        <v>0</v>
      </c>
      <c r="H47" s="119">
        <f>INGLES!AO43</f>
        <v>92.125</v>
      </c>
      <c r="I47" s="3" t="str">
        <f>INGLES!AU43</f>
        <v/>
      </c>
      <c r="J47" s="7" t="str">
        <f>INGLES!AY43</f>
        <v/>
      </c>
      <c r="K47" s="120">
        <f>IF(AND(NOT(ISBLANK(INGLES!AZ43)), NOT(ISBLANK(INGLES!BA43))), INGLES!AZ43 + INGLES!BA43, 0)</f>
        <v>0</v>
      </c>
      <c r="L47" s="117">
        <f>MATEMATICA!$AO43</f>
        <v>90.6875</v>
      </c>
      <c r="M47" s="109" t="str">
        <f>MATEMATICA!$AU43</f>
        <v/>
      </c>
      <c r="N47" s="108" t="str">
        <f>MATEMATICA!$AY43</f>
        <v/>
      </c>
      <c r="O47" s="118">
        <f>IF(AND(NOT(ISBLANK(MATEMATICA!$AZ43)), NOT(ISBLANK(MATEMATICA!$BA43))), MATEMATICA!$AZ43 + MATEMATICA!$BA43, 0)</f>
        <v>0</v>
      </c>
      <c r="P47" s="117">
        <f>SOCIALES!$AO43</f>
        <v>92.9375</v>
      </c>
      <c r="Q47" s="109" t="str">
        <f>SOCIALES!$AU43</f>
        <v/>
      </c>
      <c r="R47" s="108" t="str">
        <f>SOCIALES!$AY43</f>
        <v/>
      </c>
      <c r="S47" s="118">
        <f>IF(AND(NOT(ISBLANK(SOCIALES!$AZ43)), NOT(ISBLANK(SOCIALES!$BA43))), SOCIALES!$AZ43 + SOCIALES!$BA43, 0)</f>
        <v>0</v>
      </c>
      <c r="T47" s="117">
        <f>NATURALES!$AO43</f>
        <v>83.5625</v>
      </c>
      <c r="U47" s="109" t="str">
        <f>NATURALES!$AU43</f>
        <v/>
      </c>
      <c r="V47" s="108" t="str">
        <f>NATURALES!$AY43</f>
        <v/>
      </c>
      <c r="W47" s="118">
        <f>IF(AND(NOT(ISBLANK(NATURALES!$AZ43)), NOT(ISBLANK(NATURALES!$BA43))), NATURALES!$AZ43 + NATURALES!$BA43, 0)</f>
        <v>0</v>
      </c>
      <c r="X47" s="117">
        <f>EDU.ARTISTICA!$AO43</f>
        <v>88.3125</v>
      </c>
      <c r="Y47" s="109" t="str">
        <f>EDU.ARTISTICA!$AU43</f>
        <v/>
      </c>
      <c r="Z47" s="108" t="str">
        <f>EDU.ARTISTICA!$AY43</f>
        <v/>
      </c>
      <c r="AA47" s="118">
        <f>IF(AND(NOT(ISBLANK(EDU.ARTISTICA!$AZ43)), NOT(ISBLANK(EDU.ARTISTICA!$BA43))), EDU.ARTISTICA!$AZ43 + EDU.ARTISTICA!$BA43, 0)</f>
        <v>0</v>
      </c>
      <c r="AB47" s="117">
        <f>EDU.FISICA!$AO43</f>
        <v>82.5625</v>
      </c>
      <c r="AC47" s="109" t="str">
        <f>EDU.FISICA!$AU43</f>
        <v/>
      </c>
      <c r="AD47" s="108" t="str">
        <f>EDU.FISICA!$AY43</f>
        <v/>
      </c>
      <c r="AE47" s="118">
        <f>IF(AND(NOT(ISBLANK(EDU.FISICA!$AZ43)), NOT(ISBLANK(EDU.FISICA!$BA43))), EDU.FISICA!$AZ43 + EDU.FISICA!$BA43, 0)</f>
        <v>0</v>
      </c>
      <c r="AF47" s="117">
        <f>RELIGION!$AO43</f>
        <v>85.5625</v>
      </c>
      <c r="AG47" s="109" t="str">
        <f>RELIGION!$AU43</f>
        <v/>
      </c>
      <c r="AH47" s="108" t="str">
        <f>RELIGION!$AY43</f>
        <v/>
      </c>
      <c r="AI47" s="118">
        <f>IF(AND(NOT(ISBLANK(RELIGION!$AZ43)), NOT(ISBLANK(RELIGION!$BA43))), RELIGION!$AZ43 + RELIGION!$BA43, 0)</f>
        <v>0</v>
      </c>
      <c r="AJ47" s="121" t="str">
        <f t="shared" si="1"/>
        <v/>
      </c>
      <c r="AK47" s="9"/>
      <c r="AL47" s="120"/>
    </row>
    <row r="48" spans="1:38" ht="16.5" customHeight="1" x14ac:dyDescent="0.25">
      <c r="A48" s="5">
        <v>34</v>
      </c>
      <c r="B48" s="6" t="str">
        <f>ESPANOL!C44</f>
        <v>SAUL</v>
      </c>
      <c r="C48" s="116" t="str">
        <f>ESPANOL!D44</f>
        <v>DIAZ DE LA ROSA</v>
      </c>
      <c r="D48" s="119">
        <f>ESPANOL!AO44</f>
        <v>0</v>
      </c>
      <c r="E48" s="3" t="str">
        <f>ESPANOL!AU44</f>
        <v/>
      </c>
      <c r="F48" s="7" t="str">
        <f>ESPANOL!AY44</f>
        <v/>
      </c>
      <c r="G48" s="120">
        <f>IF(AND(NOT(ISBLANK(ESPANOL!AZ44)), NOT(ISBLANK(ESPANOL!BA44))), ESPANOL!AZ44 + ESPANOL!BA44, 0)</f>
        <v>0</v>
      </c>
      <c r="H48" s="119">
        <f>INGLES!AO44</f>
        <v>0</v>
      </c>
      <c r="I48" s="3" t="str">
        <f>INGLES!AU44</f>
        <v/>
      </c>
      <c r="J48" s="7" t="str">
        <f>INGLES!AY44</f>
        <v/>
      </c>
      <c r="K48" s="120">
        <f>IF(AND(NOT(ISBLANK(INGLES!AZ44)), NOT(ISBLANK(INGLES!BA44))), INGLES!AZ44 + INGLES!BA44, 0)</f>
        <v>0</v>
      </c>
      <c r="L48" s="117">
        <f>MATEMATICA!$AO44</f>
        <v>0</v>
      </c>
      <c r="M48" s="109" t="str">
        <f>MATEMATICA!$AU44</f>
        <v/>
      </c>
      <c r="N48" s="108" t="str">
        <f>MATEMATICA!$AY44</f>
        <v/>
      </c>
      <c r="O48" s="118">
        <f>IF(AND(NOT(ISBLANK(MATEMATICA!$AZ44)), NOT(ISBLANK(MATEMATICA!$BA44))), MATEMATICA!$AZ44 + MATEMATICA!$BA44, 0)</f>
        <v>0</v>
      </c>
      <c r="P48" s="117">
        <f>SOCIALES!$AO44</f>
        <v>91.625</v>
      </c>
      <c r="Q48" s="109" t="str">
        <f>SOCIALES!$AU44</f>
        <v/>
      </c>
      <c r="R48" s="108" t="str">
        <f>SOCIALES!$AY44</f>
        <v/>
      </c>
      <c r="S48" s="118">
        <f>IF(AND(NOT(ISBLANK(SOCIALES!$AZ44)), NOT(ISBLANK(SOCIALES!$BA44))), SOCIALES!$AZ44 + SOCIALES!$BA44, 0)</f>
        <v>0</v>
      </c>
      <c r="T48" s="117">
        <f>NATURALES!$AO44</f>
        <v>98.125</v>
      </c>
      <c r="U48" s="109" t="str">
        <f>NATURALES!$AU44</f>
        <v/>
      </c>
      <c r="V48" s="108" t="str">
        <f>NATURALES!$AY44</f>
        <v/>
      </c>
      <c r="W48" s="118">
        <f>IF(AND(NOT(ISBLANK(NATURALES!$AZ44)), NOT(ISBLANK(NATURALES!$BA44))), NATURALES!$AZ44 + NATURALES!$BA44, 0)</f>
        <v>0</v>
      </c>
      <c r="X48" s="117">
        <f>EDU.ARTISTICA!$AO44</f>
        <v>0</v>
      </c>
      <c r="Y48" s="109" t="str">
        <f>EDU.ARTISTICA!$AU44</f>
        <v/>
      </c>
      <c r="Z48" s="108" t="str">
        <f>EDU.ARTISTICA!$AY44</f>
        <v/>
      </c>
      <c r="AA48" s="118">
        <f>IF(AND(NOT(ISBLANK(EDU.ARTISTICA!$AZ44)), NOT(ISBLANK(EDU.ARTISTICA!$BA44))), EDU.ARTISTICA!$AZ44 + EDU.ARTISTICA!$BA44, 0)</f>
        <v>0</v>
      </c>
      <c r="AB48" s="117">
        <f>EDU.FISICA!$AO44</f>
        <v>97.625</v>
      </c>
      <c r="AC48" s="109" t="str">
        <f>EDU.FISICA!$AU44</f>
        <v/>
      </c>
      <c r="AD48" s="108" t="str">
        <f>EDU.FISICA!$AY44</f>
        <v/>
      </c>
      <c r="AE48" s="118">
        <f>IF(AND(NOT(ISBLANK(EDU.FISICA!$AZ44)), NOT(ISBLANK(EDU.FISICA!$BA44))), EDU.FISICA!$AZ44 + EDU.FISICA!$BA44, 0)</f>
        <v>0</v>
      </c>
      <c r="AF48" s="117">
        <f>RELIGION!$AO44</f>
        <v>44.75</v>
      </c>
      <c r="AG48" s="109" t="str">
        <f>RELIGION!$AU44</f>
        <v/>
      </c>
      <c r="AH48" s="108" t="str">
        <f>RELIGION!$AY44</f>
        <v/>
      </c>
      <c r="AI48" s="118">
        <f>IF(AND(NOT(ISBLANK(RELIGION!$AZ44)), NOT(ISBLANK(RELIGION!$BA44))), RELIGION!$AZ44 + RELIGION!$BA44, 0)</f>
        <v>0</v>
      </c>
      <c r="AJ48" s="121" t="str">
        <f t="shared" si="1"/>
        <v/>
      </c>
      <c r="AK48" s="9"/>
      <c r="AL48" s="120"/>
    </row>
    <row r="49" spans="1:38" ht="16.5" customHeight="1" x14ac:dyDescent="0.25">
      <c r="A49" s="5">
        <v>35</v>
      </c>
      <c r="B49" s="6" t="str">
        <f>ESPANOL!C45</f>
        <v>YONATHAN JR</v>
      </c>
      <c r="C49" s="116" t="str">
        <f>ESPANOL!D45</f>
        <v>VILLAR FRIAS</v>
      </c>
      <c r="D49" s="119">
        <f>ESPANOL!AO45</f>
        <v>79.125</v>
      </c>
      <c r="E49" s="3" t="str">
        <f>ESPANOL!AU45</f>
        <v/>
      </c>
      <c r="F49" s="7" t="str">
        <f>ESPANOL!AY45</f>
        <v/>
      </c>
      <c r="G49" s="120">
        <f>IF(AND(NOT(ISBLANK(ESPANOL!AZ45)), NOT(ISBLANK(ESPANOL!BA45))), ESPANOL!AZ45 + ESPANOL!BA45, 0)</f>
        <v>0</v>
      </c>
      <c r="H49" s="119">
        <f>INGLES!AO45</f>
        <v>91.5</v>
      </c>
      <c r="I49" s="3" t="str">
        <f>INGLES!AU45</f>
        <v/>
      </c>
      <c r="J49" s="7" t="str">
        <f>INGLES!AY45</f>
        <v/>
      </c>
      <c r="K49" s="120">
        <f>IF(AND(NOT(ISBLANK(INGLES!AZ45)), NOT(ISBLANK(INGLES!BA45))), INGLES!AZ45 + INGLES!BA45, 0)</f>
        <v>0</v>
      </c>
      <c r="L49" s="117">
        <f>MATEMATICA!$AO45</f>
        <v>82.1875</v>
      </c>
      <c r="M49" s="109" t="str">
        <f>MATEMATICA!$AU45</f>
        <v/>
      </c>
      <c r="N49" s="108" t="str">
        <f>MATEMATICA!$AY45</f>
        <v/>
      </c>
      <c r="O49" s="118">
        <f>IF(AND(NOT(ISBLANK(MATEMATICA!$AZ45)), NOT(ISBLANK(MATEMATICA!$BA45))), MATEMATICA!$AZ45 + MATEMATICA!$BA45, 0)</f>
        <v>0</v>
      </c>
      <c r="P49" s="117">
        <f>SOCIALES!$AO45</f>
        <v>83.25</v>
      </c>
      <c r="Q49" s="109" t="str">
        <f>SOCIALES!$AU45</f>
        <v/>
      </c>
      <c r="R49" s="108" t="str">
        <f>SOCIALES!$AY45</f>
        <v/>
      </c>
      <c r="S49" s="118">
        <f>IF(AND(NOT(ISBLANK(SOCIALES!$AZ45)), NOT(ISBLANK(SOCIALES!$BA45))), SOCIALES!$AZ45 + SOCIALES!$BA45, 0)</f>
        <v>0</v>
      </c>
      <c r="T49" s="117">
        <f>NATURALES!$AO45</f>
        <v>90.25</v>
      </c>
      <c r="U49" s="109" t="str">
        <f>NATURALES!$AU45</f>
        <v/>
      </c>
      <c r="V49" s="108" t="str">
        <f>NATURALES!$AY45</f>
        <v/>
      </c>
      <c r="W49" s="118">
        <f>IF(AND(NOT(ISBLANK(NATURALES!$AZ45)), NOT(ISBLANK(NATURALES!$BA45))), NATURALES!$AZ45 + NATURALES!$BA45, 0)</f>
        <v>0</v>
      </c>
      <c r="X49" s="117">
        <f>EDU.ARTISTICA!$AO45</f>
        <v>75.125</v>
      </c>
      <c r="Y49" s="109" t="str">
        <f>EDU.ARTISTICA!$AU45</f>
        <v/>
      </c>
      <c r="Z49" s="108" t="str">
        <f>EDU.ARTISTICA!$AY45</f>
        <v/>
      </c>
      <c r="AA49" s="118">
        <f>IF(AND(NOT(ISBLANK(EDU.ARTISTICA!$AZ45)), NOT(ISBLANK(EDU.ARTISTICA!$BA45))), EDU.ARTISTICA!$AZ45 + EDU.ARTISTICA!$BA45, 0)</f>
        <v>0</v>
      </c>
      <c r="AB49" s="117">
        <f>EDU.FISICA!$AO45</f>
        <v>90.0625</v>
      </c>
      <c r="AC49" s="109" t="str">
        <f>EDU.FISICA!$AU45</f>
        <v/>
      </c>
      <c r="AD49" s="108" t="str">
        <f>EDU.FISICA!$AY45</f>
        <v/>
      </c>
      <c r="AE49" s="118">
        <f>IF(AND(NOT(ISBLANK(EDU.FISICA!$AZ45)), NOT(ISBLANK(EDU.FISICA!$BA45))), EDU.FISICA!$AZ45 + EDU.FISICA!$BA45, 0)</f>
        <v>0</v>
      </c>
      <c r="AF49" s="117">
        <f>RELIGION!$AO45</f>
        <v>83.9375</v>
      </c>
      <c r="AG49" s="109" t="str">
        <f>RELIGION!$AU45</f>
        <v/>
      </c>
      <c r="AH49" s="108" t="str">
        <f>RELIGION!$AY45</f>
        <v/>
      </c>
      <c r="AI49" s="118">
        <f>IF(AND(NOT(ISBLANK(RELIGION!$AZ45)), NOT(ISBLANK(RELIGION!$BA45))), RELIGION!$AZ45 + RELIGION!$BA45, 0)</f>
        <v>0</v>
      </c>
      <c r="AJ49" s="121" t="str">
        <f t="shared" si="1"/>
        <v/>
      </c>
      <c r="AK49" s="7"/>
      <c r="AL49" s="120"/>
    </row>
    <row r="55" spans="1:38" ht="15.75" x14ac:dyDescent="0.25">
      <c r="B55" s="299" t="s">
        <v>129</v>
      </c>
      <c r="C55" s="299"/>
      <c r="D55" s="129"/>
      <c r="E55" s="129"/>
      <c r="F55" s="129"/>
      <c r="G55" s="129"/>
      <c r="H55" s="129"/>
      <c r="I55" s="129"/>
      <c r="J55" s="129"/>
      <c r="K55" s="129"/>
      <c r="L55" s="129"/>
      <c r="M55" s="129"/>
      <c r="N55" s="129"/>
      <c r="O55" s="129"/>
      <c r="P55" s="129"/>
      <c r="Q55" s="129"/>
      <c r="R55" s="129"/>
      <c r="S55" s="129"/>
      <c r="T55" s="129"/>
      <c r="U55" s="129"/>
      <c r="V55" s="129"/>
      <c r="W55" s="129"/>
      <c r="X55" s="129"/>
      <c r="Y55" s="129"/>
      <c r="Z55" s="299" t="s">
        <v>130</v>
      </c>
      <c r="AA55" s="299"/>
      <c r="AB55" s="299"/>
      <c r="AC55" s="299"/>
      <c r="AD55" s="299"/>
      <c r="AE55" s="299"/>
      <c r="AF55" s="299"/>
      <c r="AG55" s="299"/>
      <c r="AH55" s="299"/>
      <c r="AI55" s="299"/>
      <c r="AJ55" s="299"/>
    </row>
    <row r="56" spans="1:38" ht="15.75" x14ac:dyDescent="0.25">
      <c r="B56" s="298" t="s">
        <v>126</v>
      </c>
      <c r="C56" s="298"/>
      <c r="D56" s="129"/>
      <c r="E56" s="129"/>
      <c r="F56" s="129"/>
      <c r="G56" s="129"/>
      <c r="H56" s="129"/>
      <c r="I56" s="129"/>
      <c r="J56" s="129"/>
      <c r="K56" s="129"/>
      <c r="L56" s="129"/>
      <c r="M56" s="129"/>
      <c r="N56" s="129"/>
      <c r="O56" s="129"/>
      <c r="P56" s="129"/>
      <c r="Q56" s="129"/>
      <c r="R56" s="129"/>
      <c r="S56" s="129"/>
      <c r="T56" s="129"/>
      <c r="U56" s="129"/>
      <c r="V56" s="129"/>
      <c r="W56" s="129"/>
      <c r="X56" s="129"/>
      <c r="Y56" s="129"/>
      <c r="Z56" s="298" t="s">
        <v>83</v>
      </c>
      <c r="AA56" s="298"/>
      <c r="AB56" s="298"/>
      <c r="AC56" s="298"/>
      <c r="AD56" s="298"/>
      <c r="AE56" s="298"/>
      <c r="AF56" s="298"/>
      <c r="AG56" s="298"/>
      <c r="AH56" s="298"/>
      <c r="AI56" s="298"/>
      <c r="AJ56" s="298"/>
    </row>
    <row r="57" spans="1:38" ht="15.75" x14ac:dyDescent="0.25">
      <c r="B57" s="300"/>
      <c r="C57" s="300"/>
      <c r="D57" s="129"/>
      <c r="E57" s="129"/>
      <c r="F57" s="129"/>
      <c r="G57" s="129"/>
      <c r="H57" s="129"/>
      <c r="I57" s="129"/>
      <c r="J57" s="129"/>
      <c r="K57" s="129"/>
      <c r="L57" s="129"/>
      <c r="M57" s="129"/>
      <c r="N57" s="129"/>
      <c r="O57" s="129"/>
      <c r="P57" s="129"/>
      <c r="Q57" s="129"/>
      <c r="R57" s="129"/>
      <c r="S57" s="129"/>
      <c r="T57" s="129"/>
      <c r="U57" s="129"/>
      <c r="V57" s="129"/>
      <c r="W57" s="129"/>
      <c r="X57" s="129"/>
      <c r="Y57" s="129"/>
      <c r="Z57" s="129"/>
      <c r="AA57" s="129"/>
      <c r="AB57" s="129"/>
      <c r="AC57" s="129"/>
      <c r="AD57" s="129"/>
      <c r="AE57" s="129"/>
      <c r="AF57" s="129"/>
      <c r="AG57" s="129"/>
      <c r="AH57" s="129"/>
      <c r="AI57" s="129"/>
      <c r="AJ57" s="129"/>
    </row>
    <row r="61" spans="1:38" ht="15.75" x14ac:dyDescent="0.25">
      <c r="B61" s="299" t="s">
        <v>84</v>
      </c>
      <c r="C61" s="299"/>
      <c r="D61" s="129"/>
      <c r="E61" s="129"/>
      <c r="F61" s="129"/>
      <c r="G61" s="129"/>
      <c r="H61" s="129"/>
      <c r="I61" s="129"/>
      <c r="J61" s="129"/>
      <c r="K61" s="129"/>
      <c r="L61" s="129"/>
      <c r="M61" s="129"/>
      <c r="N61" s="129"/>
      <c r="O61" s="129"/>
      <c r="P61" s="129"/>
      <c r="Q61" s="129"/>
      <c r="R61" s="129"/>
      <c r="S61" s="129"/>
      <c r="T61" s="129"/>
      <c r="U61" s="129"/>
      <c r="V61" s="129"/>
      <c r="W61" s="129"/>
      <c r="X61" s="129"/>
      <c r="Y61" s="129"/>
      <c r="Z61" s="129"/>
      <c r="AA61" s="129"/>
      <c r="AB61" s="129"/>
      <c r="AC61" s="129"/>
      <c r="AD61" s="129"/>
      <c r="AE61" s="129"/>
      <c r="AF61" s="129"/>
      <c r="AG61" s="129"/>
      <c r="AH61" s="129"/>
      <c r="AI61" s="129"/>
      <c r="AJ61" s="129"/>
      <c r="AK61" s="129"/>
    </row>
    <row r="62" spans="1:38" ht="15.75" x14ac:dyDescent="0.25">
      <c r="B62" s="298" t="s">
        <v>85</v>
      </c>
      <c r="C62" s="298"/>
      <c r="D62" s="129"/>
      <c r="E62" s="129"/>
      <c r="F62" s="129"/>
      <c r="G62" s="129"/>
      <c r="H62" s="129"/>
      <c r="I62" s="129"/>
      <c r="J62" s="129"/>
      <c r="K62" s="129"/>
      <c r="L62" s="129"/>
      <c r="M62" s="129"/>
      <c r="N62" s="129"/>
      <c r="O62" s="129"/>
      <c r="P62" s="129"/>
      <c r="Q62" s="129"/>
      <c r="R62" s="129"/>
      <c r="S62" s="129"/>
      <c r="T62" s="129"/>
      <c r="U62" s="129"/>
      <c r="V62" s="129"/>
      <c r="W62" s="129"/>
      <c r="X62" s="129"/>
      <c r="Y62" s="129"/>
      <c r="Z62" s="299" t="s">
        <v>127</v>
      </c>
      <c r="AA62" s="299"/>
      <c r="AB62" s="299"/>
      <c r="AC62" s="299"/>
      <c r="AD62" s="299"/>
      <c r="AE62" s="299"/>
      <c r="AF62" s="299"/>
      <c r="AG62" s="299"/>
      <c r="AH62" s="299"/>
      <c r="AI62" s="299"/>
      <c r="AJ62" s="299"/>
      <c r="AK62" s="299"/>
    </row>
    <row r="63" spans="1:38" ht="15.75" x14ac:dyDescent="0.25">
      <c r="B63" s="300" t="s">
        <v>86</v>
      </c>
      <c r="C63" s="300"/>
      <c r="D63" s="129"/>
      <c r="E63" s="129"/>
      <c r="F63" s="129"/>
      <c r="G63" s="129"/>
      <c r="H63" s="129"/>
      <c r="I63" s="129"/>
      <c r="J63" s="129"/>
      <c r="K63" s="129"/>
      <c r="L63" s="129"/>
      <c r="M63" s="129"/>
      <c r="N63" s="129"/>
      <c r="O63" s="129"/>
      <c r="P63" s="129"/>
      <c r="Q63" s="129"/>
      <c r="R63" s="129"/>
      <c r="S63" s="129"/>
      <c r="T63" s="129"/>
      <c r="U63" s="129"/>
      <c r="V63" s="129"/>
      <c r="W63" s="129"/>
      <c r="X63" s="129"/>
      <c r="Y63" s="129"/>
      <c r="Z63" s="300" t="s">
        <v>87</v>
      </c>
      <c r="AA63" s="300"/>
      <c r="AB63" s="300"/>
      <c r="AC63" s="300"/>
      <c r="AD63" s="300"/>
      <c r="AE63" s="300"/>
      <c r="AF63" s="300"/>
      <c r="AG63" s="300"/>
      <c r="AH63" s="300"/>
      <c r="AI63" s="300"/>
      <c r="AJ63" s="300"/>
      <c r="AK63" s="300"/>
    </row>
  </sheetData>
  <mergeCells count="32">
    <mergeCell ref="B41:C41"/>
    <mergeCell ref="D41:G41"/>
    <mergeCell ref="H41:K41"/>
    <mergeCell ref="L41:O41"/>
    <mergeCell ref="P9:S9"/>
    <mergeCell ref="B9:C9"/>
    <mergeCell ref="D9:G9"/>
    <mergeCell ref="H9:K9"/>
    <mergeCell ref="L9:O9"/>
    <mergeCell ref="AF41:AI41"/>
    <mergeCell ref="AJ41:AL41"/>
    <mergeCell ref="T9:W9"/>
    <mergeCell ref="X9:AA9"/>
    <mergeCell ref="AB9:AE9"/>
    <mergeCell ref="AF9:AI9"/>
    <mergeCell ref="AJ9:AL9"/>
    <mergeCell ref="I7:J7"/>
    <mergeCell ref="K7:L7"/>
    <mergeCell ref="B62:C62"/>
    <mergeCell ref="Z62:AK62"/>
    <mergeCell ref="B63:C63"/>
    <mergeCell ref="Z63:AK63"/>
    <mergeCell ref="B55:C55"/>
    <mergeCell ref="Z55:AJ55"/>
    <mergeCell ref="B56:C56"/>
    <mergeCell ref="Z56:AJ56"/>
    <mergeCell ref="B57:C57"/>
    <mergeCell ref="B61:C61"/>
    <mergeCell ref="P41:S41"/>
    <mergeCell ref="T41:W41"/>
    <mergeCell ref="X41:AA41"/>
    <mergeCell ref="AB41:AE41"/>
  </mergeCells>
  <conditionalFormatting sqref="D11:AL49">
    <cfRule type="cellIs" dxfId="0" priority="1" operator="lessThan">
      <formula>70</formula>
    </cfRule>
  </conditionalFormatting>
  <pageMargins left="0.23622047244094491" right="0.23622047244094491" top="0.35433070866141736" bottom="0.35433070866141736" header="0.31496062992125984" footer="0.31496062992125984"/>
  <pageSetup paperSize="5" scale="70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B88DF-6517-44A6-9C98-1CBB90F046B7}">
  <dimension ref="A5:P48"/>
  <sheetViews>
    <sheetView zoomScale="130" zoomScaleNormal="130" workbookViewId="0">
      <selection activeCell="S21" sqref="S21"/>
    </sheetView>
  </sheetViews>
  <sheetFormatPr baseColWidth="10" defaultRowHeight="15" x14ac:dyDescent="0.25"/>
  <cols>
    <col min="2" max="2" width="9.28515625" customWidth="1"/>
    <col min="3" max="3" width="6.85546875" customWidth="1"/>
    <col min="4" max="4" width="4.7109375" customWidth="1"/>
    <col min="5" max="6" width="5.7109375" customWidth="1"/>
    <col min="7" max="7" width="6.28515625" customWidth="1"/>
    <col min="8" max="8" width="2" customWidth="1"/>
    <col min="10" max="10" width="11.140625" customWidth="1"/>
    <col min="11" max="11" width="4.42578125" customWidth="1"/>
    <col min="12" max="12" width="4.7109375" customWidth="1"/>
    <col min="13" max="15" width="5.42578125" customWidth="1"/>
    <col min="16" max="16" width="1" customWidth="1"/>
    <col min="257" max="257" width="13.85546875" customWidth="1"/>
    <col min="258" max="258" width="10.140625" customWidth="1"/>
    <col min="259" max="259" width="6.28515625" customWidth="1"/>
    <col min="260" max="260" width="5.85546875" customWidth="1"/>
    <col min="261" max="261" width="2.42578125" customWidth="1"/>
    <col min="263" max="263" width="15.28515625" customWidth="1"/>
    <col min="264" max="264" width="9.42578125" customWidth="1"/>
    <col min="265" max="265" width="5.85546875" customWidth="1"/>
    <col min="266" max="266" width="5.28515625" customWidth="1"/>
    <col min="513" max="513" width="13.85546875" customWidth="1"/>
    <col min="514" max="514" width="10.140625" customWidth="1"/>
    <col min="515" max="515" width="6.28515625" customWidth="1"/>
    <col min="516" max="516" width="5.85546875" customWidth="1"/>
    <col min="517" max="517" width="2.42578125" customWidth="1"/>
    <col min="519" max="519" width="15.28515625" customWidth="1"/>
    <col min="520" max="520" width="9.42578125" customWidth="1"/>
    <col min="521" max="521" width="5.85546875" customWidth="1"/>
    <col min="522" max="522" width="5.28515625" customWidth="1"/>
    <col min="769" max="769" width="13.85546875" customWidth="1"/>
    <col min="770" max="770" width="10.140625" customWidth="1"/>
    <col min="771" max="771" width="6.28515625" customWidth="1"/>
    <col min="772" max="772" width="5.85546875" customWidth="1"/>
    <col min="773" max="773" width="2.42578125" customWidth="1"/>
    <col min="775" max="775" width="15.28515625" customWidth="1"/>
    <col min="776" max="776" width="9.42578125" customWidth="1"/>
    <col min="777" max="777" width="5.85546875" customWidth="1"/>
    <col min="778" max="778" width="5.28515625" customWidth="1"/>
    <col min="1025" max="1025" width="13.85546875" customWidth="1"/>
    <col min="1026" max="1026" width="10.140625" customWidth="1"/>
    <col min="1027" max="1027" width="6.28515625" customWidth="1"/>
    <col min="1028" max="1028" width="5.85546875" customWidth="1"/>
    <col min="1029" max="1029" width="2.42578125" customWidth="1"/>
    <col min="1031" max="1031" width="15.28515625" customWidth="1"/>
    <col min="1032" max="1032" width="9.42578125" customWidth="1"/>
    <col min="1033" max="1033" width="5.85546875" customWidth="1"/>
    <col min="1034" max="1034" width="5.28515625" customWidth="1"/>
    <col min="1281" max="1281" width="13.85546875" customWidth="1"/>
    <col min="1282" max="1282" width="10.140625" customWidth="1"/>
    <col min="1283" max="1283" width="6.28515625" customWidth="1"/>
    <col min="1284" max="1284" width="5.85546875" customWidth="1"/>
    <col min="1285" max="1285" width="2.42578125" customWidth="1"/>
    <col min="1287" max="1287" width="15.28515625" customWidth="1"/>
    <col min="1288" max="1288" width="9.42578125" customWidth="1"/>
    <col min="1289" max="1289" width="5.85546875" customWidth="1"/>
    <col min="1290" max="1290" width="5.28515625" customWidth="1"/>
    <col min="1537" max="1537" width="13.85546875" customWidth="1"/>
    <col min="1538" max="1538" width="10.140625" customWidth="1"/>
    <col min="1539" max="1539" width="6.28515625" customWidth="1"/>
    <col min="1540" max="1540" width="5.85546875" customWidth="1"/>
    <col min="1541" max="1541" width="2.42578125" customWidth="1"/>
    <col min="1543" max="1543" width="15.28515625" customWidth="1"/>
    <col min="1544" max="1544" width="9.42578125" customWidth="1"/>
    <col min="1545" max="1545" width="5.85546875" customWidth="1"/>
    <col min="1546" max="1546" width="5.28515625" customWidth="1"/>
    <col min="1793" max="1793" width="13.85546875" customWidth="1"/>
    <col min="1794" max="1794" width="10.140625" customWidth="1"/>
    <col min="1795" max="1795" width="6.28515625" customWidth="1"/>
    <col min="1796" max="1796" width="5.85546875" customWidth="1"/>
    <col min="1797" max="1797" width="2.42578125" customWidth="1"/>
    <col min="1799" max="1799" width="15.28515625" customWidth="1"/>
    <col min="1800" max="1800" width="9.42578125" customWidth="1"/>
    <col min="1801" max="1801" width="5.85546875" customWidth="1"/>
    <col min="1802" max="1802" width="5.28515625" customWidth="1"/>
    <col min="2049" max="2049" width="13.85546875" customWidth="1"/>
    <col min="2050" max="2050" width="10.140625" customWidth="1"/>
    <col min="2051" max="2051" width="6.28515625" customWidth="1"/>
    <col min="2052" max="2052" width="5.85546875" customWidth="1"/>
    <col min="2053" max="2053" width="2.42578125" customWidth="1"/>
    <col min="2055" max="2055" width="15.28515625" customWidth="1"/>
    <col min="2056" max="2056" width="9.42578125" customWidth="1"/>
    <col min="2057" max="2057" width="5.85546875" customWidth="1"/>
    <col min="2058" max="2058" width="5.28515625" customWidth="1"/>
    <col min="2305" max="2305" width="13.85546875" customWidth="1"/>
    <col min="2306" max="2306" width="10.140625" customWidth="1"/>
    <col min="2307" max="2307" width="6.28515625" customWidth="1"/>
    <col min="2308" max="2308" width="5.85546875" customWidth="1"/>
    <col min="2309" max="2309" width="2.42578125" customWidth="1"/>
    <col min="2311" max="2311" width="15.28515625" customWidth="1"/>
    <col min="2312" max="2312" width="9.42578125" customWidth="1"/>
    <col min="2313" max="2313" width="5.85546875" customWidth="1"/>
    <col min="2314" max="2314" width="5.28515625" customWidth="1"/>
    <col min="2561" max="2561" width="13.85546875" customWidth="1"/>
    <col min="2562" max="2562" width="10.140625" customWidth="1"/>
    <col min="2563" max="2563" width="6.28515625" customWidth="1"/>
    <col min="2564" max="2564" width="5.85546875" customWidth="1"/>
    <col min="2565" max="2565" width="2.42578125" customWidth="1"/>
    <col min="2567" max="2567" width="15.28515625" customWidth="1"/>
    <col min="2568" max="2568" width="9.42578125" customWidth="1"/>
    <col min="2569" max="2569" width="5.85546875" customWidth="1"/>
    <col min="2570" max="2570" width="5.28515625" customWidth="1"/>
    <col min="2817" max="2817" width="13.85546875" customWidth="1"/>
    <col min="2818" max="2818" width="10.140625" customWidth="1"/>
    <col min="2819" max="2819" width="6.28515625" customWidth="1"/>
    <col min="2820" max="2820" width="5.85546875" customWidth="1"/>
    <col min="2821" max="2821" width="2.42578125" customWidth="1"/>
    <col min="2823" max="2823" width="15.28515625" customWidth="1"/>
    <col min="2824" max="2824" width="9.42578125" customWidth="1"/>
    <col min="2825" max="2825" width="5.85546875" customWidth="1"/>
    <col min="2826" max="2826" width="5.28515625" customWidth="1"/>
    <col min="3073" max="3073" width="13.85546875" customWidth="1"/>
    <col min="3074" max="3074" width="10.140625" customWidth="1"/>
    <col min="3075" max="3075" width="6.28515625" customWidth="1"/>
    <col min="3076" max="3076" width="5.85546875" customWidth="1"/>
    <col min="3077" max="3077" width="2.42578125" customWidth="1"/>
    <col min="3079" max="3079" width="15.28515625" customWidth="1"/>
    <col min="3080" max="3080" width="9.42578125" customWidth="1"/>
    <col min="3081" max="3081" width="5.85546875" customWidth="1"/>
    <col min="3082" max="3082" width="5.28515625" customWidth="1"/>
    <col min="3329" max="3329" width="13.85546875" customWidth="1"/>
    <col min="3330" max="3330" width="10.140625" customWidth="1"/>
    <col min="3331" max="3331" width="6.28515625" customWidth="1"/>
    <col min="3332" max="3332" width="5.85546875" customWidth="1"/>
    <col min="3333" max="3333" width="2.42578125" customWidth="1"/>
    <col min="3335" max="3335" width="15.28515625" customWidth="1"/>
    <col min="3336" max="3336" width="9.42578125" customWidth="1"/>
    <col min="3337" max="3337" width="5.85546875" customWidth="1"/>
    <col min="3338" max="3338" width="5.28515625" customWidth="1"/>
    <col min="3585" max="3585" width="13.85546875" customWidth="1"/>
    <col min="3586" max="3586" width="10.140625" customWidth="1"/>
    <col min="3587" max="3587" width="6.28515625" customWidth="1"/>
    <col min="3588" max="3588" width="5.85546875" customWidth="1"/>
    <col min="3589" max="3589" width="2.42578125" customWidth="1"/>
    <col min="3591" max="3591" width="15.28515625" customWidth="1"/>
    <col min="3592" max="3592" width="9.42578125" customWidth="1"/>
    <col min="3593" max="3593" width="5.85546875" customWidth="1"/>
    <col min="3594" max="3594" width="5.28515625" customWidth="1"/>
    <col min="3841" max="3841" width="13.85546875" customWidth="1"/>
    <col min="3842" max="3842" width="10.140625" customWidth="1"/>
    <col min="3843" max="3843" width="6.28515625" customWidth="1"/>
    <col min="3844" max="3844" width="5.85546875" customWidth="1"/>
    <col min="3845" max="3845" width="2.42578125" customWidth="1"/>
    <col min="3847" max="3847" width="15.28515625" customWidth="1"/>
    <col min="3848" max="3848" width="9.42578125" customWidth="1"/>
    <col min="3849" max="3849" width="5.85546875" customWidth="1"/>
    <col min="3850" max="3850" width="5.28515625" customWidth="1"/>
    <col min="4097" max="4097" width="13.85546875" customWidth="1"/>
    <col min="4098" max="4098" width="10.140625" customWidth="1"/>
    <col min="4099" max="4099" width="6.28515625" customWidth="1"/>
    <col min="4100" max="4100" width="5.85546875" customWidth="1"/>
    <col min="4101" max="4101" width="2.42578125" customWidth="1"/>
    <col min="4103" max="4103" width="15.28515625" customWidth="1"/>
    <col min="4104" max="4104" width="9.42578125" customWidth="1"/>
    <col min="4105" max="4105" width="5.85546875" customWidth="1"/>
    <col min="4106" max="4106" width="5.28515625" customWidth="1"/>
    <col min="4353" max="4353" width="13.85546875" customWidth="1"/>
    <col min="4354" max="4354" width="10.140625" customWidth="1"/>
    <col min="4355" max="4355" width="6.28515625" customWidth="1"/>
    <col min="4356" max="4356" width="5.85546875" customWidth="1"/>
    <col min="4357" max="4357" width="2.42578125" customWidth="1"/>
    <col min="4359" max="4359" width="15.28515625" customWidth="1"/>
    <col min="4360" max="4360" width="9.42578125" customWidth="1"/>
    <col min="4361" max="4361" width="5.85546875" customWidth="1"/>
    <col min="4362" max="4362" width="5.28515625" customWidth="1"/>
    <col min="4609" max="4609" width="13.85546875" customWidth="1"/>
    <col min="4610" max="4610" width="10.140625" customWidth="1"/>
    <col min="4611" max="4611" width="6.28515625" customWidth="1"/>
    <col min="4612" max="4612" width="5.85546875" customWidth="1"/>
    <col min="4613" max="4613" width="2.42578125" customWidth="1"/>
    <col min="4615" max="4615" width="15.28515625" customWidth="1"/>
    <col min="4616" max="4616" width="9.42578125" customWidth="1"/>
    <col min="4617" max="4617" width="5.85546875" customWidth="1"/>
    <col min="4618" max="4618" width="5.28515625" customWidth="1"/>
    <col min="4865" max="4865" width="13.85546875" customWidth="1"/>
    <col min="4866" max="4866" width="10.140625" customWidth="1"/>
    <col min="4867" max="4867" width="6.28515625" customWidth="1"/>
    <col min="4868" max="4868" width="5.85546875" customWidth="1"/>
    <col min="4869" max="4869" width="2.42578125" customWidth="1"/>
    <col min="4871" max="4871" width="15.28515625" customWidth="1"/>
    <col min="4872" max="4872" width="9.42578125" customWidth="1"/>
    <col min="4873" max="4873" width="5.85546875" customWidth="1"/>
    <col min="4874" max="4874" width="5.28515625" customWidth="1"/>
    <col min="5121" max="5121" width="13.85546875" customWidth="1"/>
    <col min="5122" max="5122" width="10.140625" customWidth="1"/>
    <col min="5123" max="5123" width="6.28515625" customWidth="1"/>
    <col min="5124" max="5124" width="5.85546875" customWidth="1"/>
    <col min="5125" max="5125" width="2.42578125" customWidth="1"/>
    <col min="5127" max="5127" width="15.28515625" customWidth="1"/>
    <col min="5128" max="5128" width="9.42578125" customWidth="1"/>
    <col min="5129" max="5129" width="5.85546875" customWidth="1"/>
    <col min="5130" max="5130" width="5.28515625" customWidth="1"/>
    <col min="5377" max="5377" width="13.85546875" customWidth="1"/>
    <col min="5378" max="5378" width="10.140625" customWidth="1"/>
    <col min="5379" max="5379" width="6.28515625" customWidth="1"/>
    <col min="5380" max="5380" width="5.85546875" customWidth="1"/>
    <col min="5381" max="5381" width="2.42578125" customWidth="1"/>
    <col min="5383" max="5383" width="15.28515625" customWidth="1"/>
    <col min="5384" max="5384" width="9.42578125" customWidth="1"/>
    <col min="5385" max="5385" width="5.85546875" customWidth="1"/>
    <col min="5386" max="5386" width="5.28515625" customWidth="1"/>
    <col min="5633" max="5633" width="13.85546875" customWidth="1"/>
    <col min="5634" max="5634" width="10.140625" customWidth="1"/>
    <col min="5635" max="5635" width="6.28515625" customWidth="1"/>
    <col min="5636" max="5636" width="5.85546875" customWidth="1"/>
    <col min="5637" max="5637" width="2.42578125" customWidth="1"/>
    <col min="5639" max="5639" width="15.28515625" customWidth="1"/>
    <col min="5640" max="5640" width="9.42578125" customWidth="1"/>
    <col min="5641" max="5641" width="5.85546875" customWidth="1"/>
    <col min="5642" max="5642" width="5.28515625" customWidth="1"/>
    <col min="5889" max="5889" width="13.85546875" customWidth="1"/>
    <col min="5890" max="5890" width="10.140625" customWidth="1"/>
    <col min="5891" max="5891" width="6.28515625" customWidth="1"/>
    <col min="5892" max="5892" width="5.85546875" customWidth="1"/>
    <col min="5893" max="5893" width="2.42578125" customWidth="1"/>
    <col min="5895" max="5895" width="15.28515625" customWidth="1"/>
    <col min="5896" max="5896" width="9.42578125" customWidth="1"/>
    <col min="5897" max="5897" width="5.85546875" customWidth="1"/>
    <col min="5898" max="5898" width="5.28515625" customWidth="1"/>
    <col min="6145" max="6145" width="13.85546875" customWidth="1"/>
    <col min="6146" max="6146" width="10.140625" customWidth="1"/>
    <col min="6147" max="6147" width="6.28515625" customWidth="1"/>
    <col min="6148" max="6148" width="5.85546875" customWidth="1"/>
    <col min="6149" max="6149" width="2.42578125" customWidth="1"/>
    <col min="6151" max="6151" width="15.28515625" customWidth="1"/>
    <col min="6152" max="6152" width="9.42578125" customWidth="1"/>
    <col min="6153" max="6153" width="5.85546875" customWidth="1"/>
    <col min="6154" max="6154" width="5.28515625" customWidth="1"/>
    <col min="6401" max="6401" width="13.85546875" customWidth="1"/>
    <col min="6402" max="6402" width="10.140625" customWidth="1"/>
    <col min="6403" max="6403" width="6.28515625" customWidth="1"/>
    <col min="6404" max="6404" width="5.85546875" customWidth="1"/>
    <col min="6405" max="6405" width="2.42578125" customWidth="1"/>
    <col min="6407" max="6407" width="15.28515625" customWidth="1"/>
    <col min="6408" max="6408" width="9.42578125" customWidth="1"/>
    <col min="6409" max="6409" width="5.85546875" customWidth="1"/>
    <col min="6410" max="6410" width="5.28515625" customWidth="1"/>
    <col min="6657" max="6657" width="13.85546875" customWidth="1"/>
    <col min="6658" max="6658" width="10.140625" customWidth="1"/>
    <col min="6659" max="6659" width="6.28515625" customWidth="1"/>
    <col min="6660" max="6660" width="5.85546875" customWidth="1"/>
    <col min="6661" max="6661" width="2.42578125" customWidth="1"/>
    <col min="6663" max="6663" width="15.28515625" customWidth="1"/>
    <col min="6664" max="6664" width="9.42578125" customWidth="1"/>
    <col min="6665" max="6665" width="5.85546875" customWidth="1"/>
    <col min="6666" max="6666" width="5.28515625" customWidth="1"/>
    <col min="6913" max="6913" width="13.85546875" customWidth="1"/>
    <col min="6914" max="6914" width="10.140625" customWidth="1"/>
    <col min="6915" max="6915" width="6.28515625" customWidth="1"/>
    <col min="6916" max="6916" width="5.85546875" customWidth="1"/>
    <col min="6917" max="6917" width="2.42578125" customWidth="1"/>
    <col min="6919" max="6919" width="15.28515625" customWidth="1"/>
    <col min="6920" max="6920" width="9.42578125" customWidth="1"/>
    <col min="6921" max="6921" width="5.85546875" customWidth="1"/>
    <col min="6922" max="6922" width="5.28515625" customWidth="1"/>
    <col min="7169" max="7169" width="13.85546875" customWidth="1"/>
    <col min="7170" max="7170" width="10.140625" customWidth="1"/>
    <col min="7171" max="7171" width="6.28515625" customWidth="1"/>
    <col min="7172" max="7172" width="5.85546875" customWidth="1"/>
    <col min="7173" max="7173" width="2.42578125" customWidth="1"/>
    <col min="7175" max="7175" width="15.28515625" customWidth="1"/>
    <col min="7176" max="7176" width="9.42578125" customWidth="1"/>
    <col min="7177" max="7177" width="5.85546875" customWidth="1"/>
    <col min="7178" max="7178" width="5.28515625" customWidth="1"/>
    <col min="7425" max="7425" width="13.85546875" customWidth="1"/>
    <col min="7426" max="7426" width="10.140625" customWidth="1"/>
    <col min="7427" max="7427" width="6.28515625" customWidth="1"/>
    <col min="7428" max="7428" width="5.85546875" customWidth="1"/>
    <col min="7429" max="7429" width="2.42578125" customWidth="1"/>
    <col min="7431" max="7431" width="15.28515625" customWidth="1"/>
    <col min="7432" max="7432" width="9.42578125" customWidth="1"/>
    <col min="7433" max="7433" width="5.85546875" customWidth="1"/>
    <col min="7434" max="7434" width="5.28515625" customWidth="1"/>
    <col min="7681" max="7681" width="13.85546875" customWidth="1"/>
    <col min="7682" max="7682" width="10.140625" customWidth="1"/>
    <col min="7683" max="7683" width="6.28515625" customWidth="1"/>
    <col min="7684" max="7684" width="5.85546875" customWidth="1"/>
    <col min="7685" max="7685" width="2.42578125" customWidth="1"/>
    <col min="7687" max="7687" width="15.28515625" customWidth="1"/>
    <col min="7688" max="7688" width="9.42578125" customWidth="1"/>
    <col min="7689" max="7689" width="5.85546875" customWidth="1"/>
    <col min="7690" max="7690" width="5.28515625" customWidth="1"/>
    <col min="7937" max="7937" width="13.85546875" customWidth="1"/>
    <col min="7938" max="7938" width="10.140625" customWidth="1"/>
    <col min="7939" max="7939" width="6.28515625" customWidth="1"/>
    <col min="7940" max="7940" width="5.85546875" customWidth="1"/>
    <col min="7941" max="7941" width="2.42578125" customWidth="1"/>
    <col min="7943" max="7943" width="15.28515625" customWidth="1"/>
    <col min="7944" max="7944" width="9.42578125" customWidth="1"/>
    <col min="7945" max="7945" width="5.85546875" customWidth="1"/>
    <col min="7946" max="7946" width="5.28515625" customWidth="1"/>
    <col min="8193" max="8193" width="13.85546875" customWidth="1"/>
    <col min="8194" max="8194" width="10.140625" customWidth="1"/>
    <col min="8195" max="8195" width="6.28515625" customWidth="1"/>
    <col min="8196" max="8196" width="5.85546875" customWidth="1"/>
    <col min="8197" max="8197" width="2.42578125" customWidth="1"/>
    <col min="8199" max="8199" width="15.28515625" customWidth="1"/>
    <col min="8200" max="8200" width="9.42578125" customWidth="1"/>
    <col min="8201" max="8201" width="5.85546875" customWidth="1"/>
    <col min="8202" max="8202" width="5.28515625" customWidth="1"/>
    <col min="8449" max="8449" width="13.85546875" customWidth="1"/>
    <col min="8450" max="8450" width="10.140625" customWidth="1"/>
    <col min="8451" max="8451" width="6.28515625" customWidth="1"/>
    <col min="8452" max="8452" width="5.85546875" customWidth="1"/>
    <col min="8453" max="8453" width="2.42578125" customWidth="1"/>
    <col min="8455" max="8455" width="15.28515625" customWidth="1"/>
    <col min="8456" max="8456" width="9.42578125" customWidth="1"/>
    <col min="8457" max="8457" width="5.85546875" customWidth="1"/>
    <col min="8458" max="8458" width="5.28515625" customWidth="1"/>
    <col min="8705" max="8705" width="13.85546875" customWidth="1"/>
    <col min="8706" max="8706" width="10.140625" customWidth="1"/>
    <col min="8707" max="8707" width="6.28515625" customWidth="1"/>
    <col min="8708" max="8708" width="5.85546875" customWidth="1"/>
    <col min="8709" max="8709" width="2.42578125" customWidth="1"/>
    <col min="8711" max="8711" width="15.28515625" customWidth="1"/>
    <col min="8712" max="8712" width="9.42578125" customWidth="1"/>
    <col min="8713" max="8713" width="5.85546875" customWidth="1"/>
    <col min="8714" max="8714" width="5.28515625" customWidth="1"/>
    <col min="8961" max="8961" width="13.85546875" customWidth="1"/>
    <col min="8962" max="8962" width="10.140625" customWidth="1"/>
    <col min="8963" max="8963" width="6.28515625" customWidth="1"/>
    <col min="8964" max="8964" width="5.85546875" customWidth="1"/>
    <col min="8965" max="8965" width="2.42578125" customWidth="1"/>
    <col min="8967" max="8967" width="15.28515625" customWidth="1"/>
    <col min="8968" max="8968" width="9.42578125" customWidth="1"/>
    <col min="8969" max="8969" width="5.85546875" customWidth="1"/>
    <col min="8970" max="8970" width="5.28515625" customWidth="1"/>
    <col min="9217" max="9217" width="13.85546875" customWidth="1"/>
    <col min="9218" max="9218" width="10.140625" customWidth="1"/>
    <col min="9219" max="9219" width="6.28515625" customWidth="1"/>
    <col min="9220" max="9220" width="5.85546875" customWidth="1"/>
    <col min="9221" max="9221" width="2.42578125" customWidth="1"/>
    <col min="9223" max="9223" width="15.28515625" customWidth="1"/>
    <col min="9224" max="9224" width="9.42578125" customWidth="1"/>
    <col min="9225" max="9225" width="5.85546875" customWidth="1"/>
    <col min="9226" max="9226" width="5.28515625" customWidth="1"/>
    <col min="9473" max="9473" width="13.85546875" customWidth="1"/>
    <col min="9474" max="9474" width="10.140625" customWidth="1"/>
    <col min="9475" max="9475" width="6.28515625" customWidth="1"/>
    <col min="9476" max="9476" width="5.85546875" customWidth="1"/>
    <col min="9477" max="9477" width="2.42578125" customWidth="1"/>
    <col min="9479" max="9479" width="15.28515625" customWidth="1"/>
    <col min="9480" max="9480" width="9.42578125" customWidth="1"/>
    <col min="9481" max="9481" width="5.85546875" customWidth="1"/>
    <col min="9482" max="9482" width="5.28515625" customWidth="1"/>
    <col min="9729" max="9729" width="13.85546875" customWidth="1"/>
    <col min="9730" max="9730" width="10.140625" customWidth="1"/>
    <col min="9731" max="9731" width="6.28515625" customWidth="1"/>
    <col min="9732" max="9732" width="5.85546875" customWidth="1"/>
    <col min="9733" max="9733" width="2.42578125" customWidth="1"/>
    <col min="9735" max="9735" width="15.28515625" customWidth="1"/>
    <col min="9736" max="9736" width="9.42578125" customWidth="1"/>
    <col min="9737" max="9737" width="5.85546875" customWidth="1"/>
    <col min="9738" max="9738" width="5.28515625" customWidth="1"/>
    <col min="9985" max="9985" width="13.85546875" customWidth="1"/>
    <col min="9986" max="9986" width="10.140625" customWidth="1"/>
    <col min="9987" max="9987" width="6.28515625" customWidth="1"/>
    <col min="9988" max="9988" width="5.85546875" customWidth="1"/>
    <col min="9989" max="9989" width="2.42578125" customWidth="1"/>
    <col min="9991" max="9991" width="15.28515625" customWidth="1"/>
    <col min="9992" max="9992" width="9.42578125" customWidth="1"/>
    <col min="9993" max="9993" width="5.85546875" customWidth="1"/>
    <col min="9994" max="9994" width="5.28515625" customWidth="1"/>
    <col min="10241" max="10241" width="13.85546875" customWidth="1"/>
    <col min="10242" max="10242" width="10.140625" customWidth="1"/>
    <col min="10243" max="10243" width="6.28515625" customWidth="1"/>
    <col min="10244" max="10244" width="5.85546875" customWidth="1"/>
    <col min="10245" max="10245" width="2.42578125" customWidth="1"/>
    <col min="10247" max="10247" width="15.28515625" customWidth="1"/>
    <col min="10248" max="10248" width="9.42578125" customWidth="1"/>
    <col min="10249" max="10249" width="5.85546875" customWidth="1"/>
    <col min="10250" max="10250" width="5.28515625" customWidth="1"/>
    <col min="10497" max="10497" width="13.85546875" customWidth="1"/>
    <col min="10498" max="10498" width="10.140625" customWidth="1"/>
    <col min="10499" max="10499" width="6.28515625" customWidth="1"/>
    <col min="10500" max="10500" width="5.85546875" customWidth="1"/>
    <col min="10501" max="10501" width="2.42578125" customWidth="1"/>
    <col min="10503" max="10503" width="15.28515625" customWidth="1"/>
    <col min="10504" max="10504" width="9.42578125" customWidth="1"/>
    <col min="10505" max="10505" width="5.85546875" customWidth="1"/>
    <col min="10506" max="10506" width="5.28515625" customWidth="1"/>
    <col min="10753" max="10753" width="13.85546875" customWidth="1"/>
    <col min="10754" max="10754" width="10.140625" customWidth="1"/>
    <col min="10755" max="10755" width="6.28515625" customWidth="1"/>
    <col min="10756" max="10756" width="5.85546875" customWidth="1"/>
    <col min="10757" max="10757" width="2.42578125" customWidth="1"/>
    <col min="10759" max="10759" width="15.28515625" customWidth="1"/>
    <col min="10760" max="10760" width="9.42578125" customWidth="1"/>
    <col min="10761" max="10761" width="5.85546875" customWidth="1"/>
    <col min="10762" max="10762" width="5.28515625" customWidth="1"/>
    <col min="11009" max="11009" width="13.85546875" customWidth="1"/>
    <col min="11010" max="11010" width="10.140625" customWidth="1"/>
    <col min="11011" max="11011" width="6.28515625" customWidth="1"/>
    <col min="11012" max="11012" width="5.85546875" customWidth="1"/>
    <col min="11013" max="11013" width="2.42578125" customWidth="1"/>
    <col min="11015" max="11015" width="15.28515625" customWidth="1"/>
    <col min="11016" max="11016" width="9.42578125" customWidth="1"/>
    <col min="11017" max="11017" width="5.85546875" customWidth="1"/>
    <col min="11018" max="11018" width="5.28515625" customWidth="1"/>
    <col min="11265" max="11265" width="13.85546875" customWidth="1"/>
    <col min="11266" max="11266" width="10.140625" customWidth="1"/>
    <col min="11267" max="11267" width="6.28515625" customWidth="1"/>
    <col min="11268" max="11268" width="5.85546875" customWidth="1"/>
    <col min="11269" max="11269" width="2.42578125" customWidth="1"/>
    <col min="11271" max="11271" width="15.28515625" customWidth="1"/>
    <col min="11272" max="11272" width="9.42578125" customWidth="1"/>
    <col min="11273" max="11273" width="5.85546875" customWidth="1"/>
    <col min="11274" max="11274" width="5.28515625" customWidth="1"/>
    <col min="11521" max="11521" width="13.85546875" customWidth="1"/>
    <col min="11522" max="11522" width="10.140625" customWidth="1"/>
    <col min="11523" max="11523" width="6.28515625" customWidth="1"/>
    <col min="11524" max="11524" width="5.85546875" customWidth="1"/>
    <col min="11525" max="11525" width="2.42578125" customWidth="1"/>
    <col min="11527" max="11527" width="15.28515625" customWidth="1"/>
    <col min="11528" max="11528" width="9.42578125" customWidth="1"/>
    <col min="11529" max="11529" width="5.85546875" customWidth="1"/>
    <col min="11530" max="11530" width="5.28515625" customWidth="1"/>
    <col min="11777" max="11777" width="13.85546875" customWidth="1"/>
    <col min="11778" max="11778" width="10.140625" customWidth="1"/>
    <col min="11779" max="11779" width="6.28515625" customWidth="1"/>
    <col min="11780" max="11780" width="5.85546875" customWidth="1"/>
    <col min="11781" max="11781" width="2.42578125" customWidth="1"/>
    <col min="11783" max="11783" width="15.28515625" customWidth="1"/>
    <col min="11784" max="11784" width="9.42578125" customWidth="1"/>
    <col min="11785" max="11785" width="5.85546875" customWidth="1"/>
    <col min="11786" max="11786" width="5.28515625" customWidth="1"/>
    <col min="12033" max="12033" width="13.85546875" customWidth="1"/>
    <col min="12034" max="12034" width="10.140625" customWidth="1"/>
    <col min="12035" max="12035" width="6.28515625" customWidth="1"/>
    <col min="12036" max="12036" width="5.85546875" customWidth="1"/>
    <col min="12037" max="12037" width="2.42578125" customWidth="1"/>
    <col min="12039" max="12039" width="15.28515625" customWidth="1"/>
    <col min="12040" max="12040" width="9.42578125" customWidth="1"/>
    <col min="12041" max="12041" width="5.85546875" customWidth="1"/>
    <col min="12042" max="12042" width="5.28515625" customWidth="1"/>
    <col min="12289" max="12289" width="13.85546875" customWidth="1"/>
    <col min="12290" max="12290" width="10.140625" customWidth="1"/>
    <col min="12291" max="12291" width="6.28515625" customWidth="1"/>
    <col min="12292" max="12292" width="5.85546875" customWidth="1"/>
    <col min="12293" max="12293" width="2.42578125" customWidth="1"/>
    <col min="12295" max="12295" width="15.28515625" customWidth="1"/>
    <col min="12296" max="12296" width="9.42578125" customWidth="1"/>
    <col min="12297" max="12297" width="5.85546875" customWidth="1"/>
    <col min="12298" max="12298" width="5.28515625" customWidth="1"/>
    <col min="12545" max="12545" width="13.85546875" customWidth="1"/>
    <col min="12546" max="12546" width="10.140625" customWidth="1"/>
    <col min="12547" max="12547" width="6.28515625" customWidth="1"/>
    <col min="12548" max="12548" width="5.85546875" customWidth="1"/>
    <col min="12549" max="12549" width="2.42578125" customWidth="1"/>
    <col min="12551" max="12551" width="15.28515625" customWidth="1"/>
    <col min="12552" max="12552" width="9.42578125" customWidth="1"/>
    <col min="12553" max="12553" width="5.85546875" customWidth="1"/>
    <col min="12554" max="12554" width="5.28515625" customWidth="1"/>
    <col min="12801" max="12801" width="13.85546875" customWidth="1"/>
    <col min="12802" max="12802" width="10.140625" customWidth="1"/>
    <col min="12803" max="12803" width="6.28515625" customWidth="1"/>
    <col min="12804" max="12804" width="5.85546875" customWidth="1"/>
    <col min="12805" max="12805" width="2.42578125" customWidth="1"/>
    <col min="12807" max="12807" width="15.28515625" customWidth="1"/>
    <col min="12808" max="12808" width="9.42578125" customWidth="1"/>
    <col min="12809" max="12809" width="5.85546875" customWidth="1"/>
    <col min="12810" max="12810" width="5.28515625" customWidth="1"/>
    <col min="13057" max="13057" width="13.85546875" customWidth="1"/>
    <col min="13058" max="13058" width="10.140625" customWidth="1"/>
    <col min="13059" max="13059" width="6.28515625" customWidth="1"/>
    <col min="13060" max="13060" width="5.85546875" customWidth="1"/>
    <col min="13061" max="13061" width="2.42578125" customWidth="1"/>
    <col min="13063" max="13063" width="15.28515625" customWidth="1"/>
    <col min="13064" max="13064" width="9.42578125" customWidth="1"/>
    <col min="13065" max="13065" width="5.85546875" customWidth="1"/>
    <col min="13066" max="13066" width="5.28515625" customWidth="1"/>
    <col min="13313" max="13313" width="13.85546875" customWidth="1"/>
    <col min="13314" max="13314" width="10.140625" customWidth="1"/>
    <col min="13315" max="13315" width="6.28515625" customWidth="1"/>
    <col min="13316" max="13316" width="5.85546875" customWidth="1"/>
    <col min="13317" max="13317" width="2.42578125" customWidth="1"/>
    <col min="13319" max="13319" width="15.28515625" customWidth="1"/>
    <col min="13320" max="13320" width="9.42578125" customWidth="1"/>
    <col min="13321" max="13321" width="5.85546875" customWidth="1"/>
    <col min="13322" max="13322" width="5.28515625" customWidth="1"/>
    <col min="13569" max="13569" width="13.85546875" customWidth="1"/>
    <col min="13570" max="13570" width="10.140625" customWidth="1"/>
    <col min="13571" max="13571" width="6.28515625" customWidth="1"/>
    <col min="13572" max="13572" width="5.85546875" customWidth="1"/>
    <col min="13573" max="13573" width="2.42578125" customWidth="1"/>
    <col min="13575" max="13575" width="15.28515625" customWidth="1"/>
    <col min="13576" max="13576" width="9.42578125" customWidth="1"/>
    <col min="13577" max="13577" width="5.85546875" customWidth="1"/>
    <col min="13578" max="13578" width="5.28515625" customWidth="1"/>
    <col min="13825" max="13825" width="13.85546875" customWidth="1"/>
    <col min="13826" max="13826" width="10.140625" customWidth="1"/>
    <col min="13827" max="13827" width="6.28515625" customWidth="1"/>
    <col min="13828" max="13828" width="5.85546875" customWidth="1"/>
    <col min="13829" max="13829" width="2.42578125" customWidth="1"/>
    <col min="13831" max="13831" width="15.28515625" customWidth="1"/>
    <col min="13832" max="13832" width="9.42578125" customWidth="1"/>
    <col min="13833" max="13833" width="5.85546875" customWidth="1"/>
    <col min="13834" max="13834" width="5.28515625" customWidth="1"/>
    <col min="14081" max="14081" width="13.85546875" customWidth="1"/>
    <col min="14082" max="14082" width="10.140625" customWidth="1"/>
    <col min="14083" max="14083" width="6.28515625" customWidth="1"/>
    <col min="14084" max="14084" width="5.85546875" customWidth="1"/>
    <col min="14085" max="14085" width="2.42578125" customWidth="1"/>
    <col min="14087" max="14087" width="15.28515625" customWidth="1"/>
    <col min="14088" max="14088" width="9.42578125" customWidth="1"/>
    <col min="14089" max="14089" width="5.85546875" customWidth="1"/>
    <col min="14090" max="14090" width="5.28515625" customWidth="1"/>
    <col min="14337" max="14337" width="13.85546875" customWidth="1"/>
    <col min="14338" max="14338" width="10.140625" customWidth="1"/>
    <col min="14339" max="14339" width="6.28515625" customWidth="1"/>
    <col min="14340" max="14340" width="5.85546875" customWidth="1"/>
    <col min="14341" max="14341" width="2.42578125" customWidth="1"/>
    <col min="14343" max="14343" width="15.28515625" customWidth="1"/>
    <col min="14344" max="14344" width="9.42578125" customWidth="1"/>
    <col min="14345" max="14345" width="5.85546875" customWidth="1"/>
    <col min="14346" max="14346" width="5.28515625" customWidth="1"/>
    <col min="14593" max="14593" width="13.85546875" customWidth="1"/>
    <col min="14594" max="14594" width="10.140625" customWidth="1"/>
    <col min="14595" max="14595" width="6.28515625" customWidth="1"/>
    <col min="14596" max="14596" width="5.85546875" customWidth="1"/>
    <col min="14597" max="14597" width="2.42578125" customWidth="1"/>
    <col min="14599" max="14599" width="15.28515625" customWidth="1"/>
    <col min="14600" max="14600" width="9.42578125" customWidth="1"/>
    <col min="14601" max="14601" width="5.85546875" customWidth="1"/>
    <col min="14602" max="14602" width="5.28515625" customWidth="1"/>
    <col min="14849" max="14849" width="13.85546875" customWidth="1"/>
    <col min="14850" max="14850" width="10.140625" customWidth="1"/>
    <col min="14851" max="14851" width="6.28515625" customWidth="1"/>
    <col min="14852" max="14852" width="5.85546875" customWidth="1"/>
    <col min="14853" max="14853" width="2.42578125" customWidth="1"/>
    <col min="14855" max="14855" width="15.28515625" customWidth="1"/>
    <col min="14856" max="14856" width="9.42578125" customWidth="1"/>
    <col min="14857" max="14857" width="5.85546875" customWidth="1"/>
    <col min="14858" max="14858" width="5.28515625" customWidth="1"/>
    <col min="15105" max="15105" width="13.85546875" customWidth="1"/>
    <col min="15106" max="15106" width="10.140625" customWidth="1"/>
    <col min="15107" max="15107" width="6.28515625" customWidth="1"/>
    <col min="15108" max="15108" width="5.85546875" customWidth="1"/>
    <col min="15109" max="15109" width="2.42578125" customWidth="1"/>
    <col min="15111" max="15111" width="15.28515625" customWidth="1"/>
    <col min="15112" max="15112" width="9.42578125" customWidth="1"/>
    <col min="15113" max="15113" width="5.85546875" customWidth="1"/>
    <col min="15114" max="15114" width="5.28515625" customWidth="1"/>
    <col min="15361" max="15361" width="13.85546875" customWidth="1"/>
    <col min="15362" max="15362" width="10.140625" customWidth="1"/>
    <col min="15363" max="15363" width="6.28515625" customWidth="1"/>
    <col min="15364" max="15364" width="5.85546875" customWidth="1"/>
    <col min="15365" max="15365" width="2.42578125" customWidth="1"/>
    <col min="15367" max="15367" width="15.28515625" customWidth="1"/>
    <col min="15368" max="15368" width="9.42578125" customWidth="1"/>
    <col min="15369" max="15369" width="5.85546875" customWidth="1"/>
    <col min="15370" max="15370" width="5.28515625" customWidth="1"/>
    <col min="15617" max="15617" width="13.85546875" customWidth="1"/>
    <col min="15618" max="15618" width="10.140625" customWidth="1"/>
    <col min="15619" max="15619" width="6.28515625" customWidth="1"/>
    <col min="15620" max="15620" width="5.85546875" customWidth="1"/>
    <col min="15621" max="15621" width="2.42578125" customWidth="1"/>
    <col min="15623" max="15623" width="15.28515625" customWidth="1"/>
    <col min="15624" max="15624" width="9.42578125" customWidth="1"/>
    <col min="15625" max="15625" width="5.85546875" customWidth="1"/>
    <col min="15626" max="15626" width="5.28515625" customWidth="1"/>
    <col min="15873" max="15873" width="13.85546875" customWidth="1"/>
    <col min="15874" max="15874" width="10.140625" customWidth="1"/>
    <col min="15875" max="15875" width="6.28515625" customWidth="1"/>
    <col min="15876" max="15876" width="5.85546875" customWidth="1"/>
    <col min="15877" max="15877" width="2.42578125" customWidth="1"/>
    <col min="15879" max="15879" width="15.28515625" customWidth="1"/>
    <col min="15880" max="15880" width="9.42578125" customWidth="1"/>
    <col min="15881" max="15881" width="5.85546875" customWidth="1"/>
    <col min="15882" max="15882" width="5.28515625" customWidth="1"/>
    <col min="16129" max="16129" width="13.85546875" customWidth="1"/>
    <col min="16130" max="16130" width="10.140625" customWidth="1"/>
    <col min="16131" max="16131" width="6.28515625" customWidth="1"/>
    <col min="16132" max="16132" width="5.85546875" customWidth="1"/>
    <col min="16133" max="16133" width="2.42578125" customWidth="1"/>
    <col min="16135" max="16135" width="15.28515625" customWidth="1"/>
    <col min="16136" max="16136" width="9.42578125" customWidth="1"/>
    <col min="16137" max="16137" width="5.85546875" customWidth="1"/>
    <col min="16138" max="16138" width="5.28515625" customWidth="1"/>
  </cols>
  <sheetData>
    <row r="5" spans="1:16" ht="15.75" x14ac:dyDescent="0.25">
      <c r="A5" s="314" t="s">
        <v>139</v>
      </c>
      <c r="B5" s="314"/>
      <c r="C5" s="314"/>
      <c r="D5" s="314"/>
      <c r="E5" s="314"/>
      <c r="F5" s="314"/>
      <c r="G5" s="314"/>
      <c r="H5" s="135"/>
      <c r="I5" s="314" t="s">
        <v>139</v>
      </c>
      <c r="J5" s="314"/>
      <c r="K5" s="314"/>
      <c r="L5" s="314"/>
      <c r="M5" s="314"/>
      <c r="N5" s="314"/>
      <c r="O5" s="314"/>
      <c r="P5" s="131"/>
    </row>
    <row r="6" spans="1:16" ht="15.75" x14ac:dyDescent="0.25">
      <c r="A6" s="240" t="s">
        <v>142</v>
      </c>
      <c r="B6" s="240"/>
      <c r="C6" s="240"/>
      <c r="D6" s="240"/>
      <c r="E6" s="240"/>
      <c r="F6" s="240"/>
      <c r="G6" s="240"/>
      <c r="H6" s="240"/>
      <c r="I6" s="240" t="s">
        <v>142</v>
      </c>
      <c r="J6" s="240"/>
      <c r="K6" s="240"/>
      <c r="L6" s="240"/>
      <c r="M6" s="240"/>
      <c r="N6" s="240"/>
      <c r="O6" s="240"/>
      <c r="P6" s="240"/>
    </row>
    <row r="7" spans="1:16" ht="15.75" x14ac:dyDescent="0.25">
      <c r="A7" s="240" t="s">
        <v>29</v>
      </c>
      <c r="B7" s="240"/>
      <c r="C7" s="240"/>
      <c r="D7" s="240"/>
      <c r="E7" s="240"/>
      <c r="F7" s="240"/>
      <c r="G7" s="240"/>
      <c r="H7" s="240"/>
      <c r="I7" s="240" t="s">
        <v>29</v>
      </c>
      <c r="J7" s="240"/>
      <c r="K7" s="240"/>
      <c r="L7" s="240"/>
      <c r="M7" s="240"/>
      <c r="N7" s="240"/>
      <c r="O7" s="240"/>
      <c r="P7" s="240"/>
    </row>
    <row r="8" spans="1:16" ht="9.6" customHeight="1" x14ac:dyDescent="0.25">
      <c r="A8" s="131"/>
      <c r="I8" s="131"/>
    </row>
    <row r="9" spans="1:16" x14ac:dyDescent="0.25">
      <c r="A9" s="97" t="s">
        <v>6</v>
      </c>
      <c r="B9" s="2"/>
      <c r="C9" s="316"/>
      <c r="D9" s="316"/>
      <c r="E9" s="316"/>
      <c r="F9" s="1"/>
      <c r="G9" s="102"/>
      <c r="I9" s="97" t="s">
        <v>6</v>
      </c>
      <c r="J9" s="2"/>
      <c r="K9" s="316"/>
      <c r="L9" s="316"/>
      <c r="M9" s="316"/>
      <c r="N9" s="1"/>
      <c r="O9" s="102"/>
    </row>
    <row r="10" spans="1:16" ht="15" customHeight="1" x14ac:dyDescent="0.25">
      <c r="B10" s="98"/>
      <c r="C10" s="99"/>
      <c r="D10" s="99"/>
      <c r="E10" s="99"/>
      <c r="F10" s="100"/>
      <c r="J10" s="98"/>
      <c r="K10" s="99"/>
      <c r="L10" s="99"/>
      <c r="M10" s="99"/>
      <c r="N10" s="100"/>
    </row>
    <row r="11" spans="1:16" ht="14.45" customHeight="1" x14ac:dyDescent="0.25">
      <c r="A11" s="97" t="s">
        <v>117</v>
      </c>
      <c r="B11" s="101"/>
      <c r="C11" s="97" t="s">
        <v>65</v>
      </c>
      <c r="D11" s="101"/>
      <c r="E11" s="315" t="s">
        <v>140</v>
      </c>
      <c r="F11" s="315"/>
      <c r="G11" s="136"/>
      <c r="I11" s="97" t="s">
        <v>117</v>
      </c>
      <c r="J11" s="101"/>
      <c r="K11" s="97" t="s">
        <v>65</v>
      </c>
      <c r="L11" s="101"/>
      <c r="M11" s="315" t="s">
        <v>140</v>
      </c>
      <c r="N11" s="315"/>
      <c r="O11" s="136"/>
    </row>
    <row r="12" spans="1:16" ht="8.25" customHeight="1" x14ac:dyDescent="0.25"/>
    <row r="13" spans="1:16" ht="17.45" customHeight="1" x14ac:dyDescent="0.25">
      <c r="A13" s="238" t="s">
        <v>7</v>
      </c>
      <c r="B13" s="238"/>
      <c r="C13" s="238"/>
      <c r="D13" s="103" t="s">
        <v>134</v>
      </c>
      <c r="E13" s="103" t="s">
        <v>135</v>
      </c>
      <c r="F13" s="103" t="s">
        <v>136</v>
      </c>
      <c r="G13" s="103" t="s">
        <v>137</v>
      </c>
      <c r="H13" s="105"/>
      <c r="I13" s="241" t="s">
        <v>7</v>
      </c>
      <c r="J13" s="238"/>
      <c r="K13" s="238"/>
      <c r="L13" s="103" t="s">
        <v>134</v>
      </c>
      <c r="M13" s="103" t="s">
        <v>135</v>
      </c>
      <c r="N13" s="103" t="s">
        <v>136</v>
      </c>
      <c r="O13" s="103" t="s">
        <v>137</v>
      </c>
    </row>
    <row r="14" spans="1:16" ht="18" customHeight="1" x14ac:dyDescent="0.25">
      <c r="A14" s="237" t="s">
        <v>8</v>
      </c>
      <c r="B14" s="237"/>
      <c r="C14" s="237"/>
      <c r="D14" s="3"/>
      <c r="E14" s="3"/>
      <c r="F14" s="3"/>
      <c r="G14" s="132"/>
      <c r="I14" s="237" t="s">
        <v>8</v>
      </c>
      <c r="J14" s="237"/>
      <c r="K14" s="237"/>
      <c r="L14" s="3"/>
      <c r="M14" s="3"/>
      <c r="N14" s="3"/>
      <c r="O14" s="132"/>
    </row>
    <row r="15" spans="1:16" ht="18" customHeight="1" x14ac:dyDescent="0.25">
      <c r="A15" s="237" t="s">
        <v>119</v>
      </c>
      <c r="B15" s="237"/>
      <c r="C15" s="237"/>
      <c r="D15" s="3"/>
      <c r="E15" s="3"/>
      <c r="F15" s="3"/>
      <c r="G15" s="7"/>
      <c r="I15" s="237" t="s">
        <v>119</v>
      </c>
      <c r="J15" s="237"/>
      <c r="K15" s="237"/>
      <c r="L15" s="3"/>
      <c r="M15" s="3"/>
      <c r="N15" s="3"/>
      <c r="O15" s="7"/>
    </row>
    <row r="16" spans="1:16" ht="18" customHeight="1" x14ac:dyDescent="0.25">
      <c r="A16" s="237" t="s">
        <v>9</v>
      </c>
      <c r="B16" s="237"/>
      <c r="C16" s="237"/>
      <c r="D16" s="3"/>
      <c r="E16" s="3"/>
      <c r="F16" s="3"/>
      <c r="G16" s="7"/>
      <c r="I16" s="237" t="s">
        <v>9</v>
      </c>
      <c r="J16" s="237"/>
      <c r="K16" s="237"/>
      <c r="L16" s="3"/>
      <c r="M16" s="3"/>
      <c r="N16" s="3"/>
      <c r="O16" s="7"/>
    </row>
    <row r="17" spans="1:16" ht="18" customHeight="1" x14ac:dyDescent="0.25">
      <c r="A17" s="237" t="s">
        <v>10</v>
      </c>
      <c r="B17" s="237"/>
      <c r="C17" s="237"/>
      <c r="D17" s="3"/>
      <c r="E17" s="3"/>
      <c r="F17" s="3"/>
      <c r="G17" s="7"/>
      <c r="I17" s="237" t="s">
        <v>10</v>
      </c>
      <c r="J17" s="237"/>
      <c r="K17" s="237"/>
      <c r="L17" s="3"/>
      <c r="M17" s="3"/>
      <c r="N17" s="3"/>
      <c r="O17" s="7"/>
    </row>
    <row r="18" spans="1:16" ht="18" customHeight="1" x14ac:dyDescent="0.25">
      <c r="A18" s="237" t="s">
        <v>11</v>
      </c>
      <c r="B18" s="237"/>
      <c r="C18" s="237"/>
      <c r="D18" s="3"/>
      <c r="E18" s="3"/>
      <c r="F18" s="3"/>
      <c r="G18" s="7"/>
      <c r="I18" s="237" t="s">
        <v>11</v>
      </c>
      <c r="J18" s="237"/>
      <c r="K18" s="237"/>
      <c r="L18" s="3"/>
      <c r="M18" s="3"/>
      <c r="N18" s="3"/>
      <c r="O18" s="7"/>
    </row>
    <row r="19" spans="1:16" ht="18" customHeight="1" x14ac:dyDescent="0.25">
      <c r="A19" s="237" t="s">
        <v>12</v>
      </c>
      <c r="B19" s="237"/>
      <c r="C19" s="237"/>
      <c r="D19" s="3"/>
      <c r="E19" s="3"/>
      <c r="F19" s="3"/>
      <c r="G19" s="7"/>
      <c r="I19" s="237" t="s">
        <v>12</v>
      </c>
      <c r="J19" s="237"/>
      <c r="K19" s="237"/>
      <c r="L19" s="3"/>
      <c r="M19" s="3"/>
      <c r="N19" s="3"/>
      <c r="O19" s="7"/>
    </row>
    <row r="20" spans="1:16" ht="18" customHeight="1" x14ac:dyDescent="0.25">
      <c r="A20" s="237" t="s">
        <v>13</v>
      </c>
      <c r="B20" s="237"/>
      <c r="C20" s="237"/>
      <c r="D20" s="3"/>
      <c r="E20" s="3"/>
      <c r="F20" s="3"/>
      <c r="G20" s="7"/>
      <c r="I20" s="237" t="s">
        <v>13</v>
      </c>
      <c r="J20" s="237"/>
      <c r="K20" s="237"/>
      <c r="L20" s="3"/>
      <c r="M20" s="3"/>
      <c r="N20" s="3"/>
      <c r="O20" s="7"/>
    </row>
    <row r="21" spans="1:16" ht="18" customHeight="1" x14ac:dyDescent="0.25">
      <c r="A21" s="237" t="s">
        <v>138</v>
      </c>
      <c r="B21" s="237"/>
      <c r="C21" s="237"/>
      <c r="D21" s="3"/>
      <c r="E21" s="3"/>
      <c r="F21" s="3"/>
      <c r="G21" s="7"/>
      <c r="I21" s="237" t="s">
        <v>138</v>
      </c>
      <c r="J21" s="237"/>
      <c r="K21" s="237"/>
      <c r="L21" s="3"/>
      <c r="M21" s="3"/>
      <c r="N21" s="3"/>
      <c r="O21" s="7"/>
    </row>
    <row r="23" spans="1:16" x14ac:dyDescent="0.25">
      <c r="A23" t="s">
        <v>123</v>
      </c>
      <c r="I23" t="s">
        <v>122</v>
      </c>
    </row>
    <row r="30" spans="1:16" x14ac:dyDescent="0.25">
      <c r="A30" s="314" t="s">
        <v>139</v>
      </c>
      <c r="B30" s="314"/>
      <c r="C30" s="314"/>
      <c r="D30" s="314"/>
      <c r="E30" s="314"/>
      <c r="F30" s="314"/>
      <c r="G30" s="314"/>
      <c r="H30" s="131"/>
      <c r="I30" s="314" t="s">
        <v>139</v>
      </c>
      <c r="J30" s="314"/>
      <c r="K30" s="314"/>
      <c r="L30" s="314"/>
      <c r="M30" s="314"/>
      <c r="N30" s="314"/>
      <c r="O30" s="314"/>
      <c r="P30" s="131"/>
    </row>
    <row r="31" spans="1:16" ht="15.75" x14ac:dyDescent="0.25">
      <c r="A31" s="240" t="s">
        <v>142</v>
      </c>
      <c r="B31" s="240"/>
      <c r="C31" s="240"/>
      <c r="D31" s="240"/>
      <c r="E31" s="240"/>
      <c r="F31" s="240"/>
      <c r="G31" s="240"/>
      <c r="H31" s="240"/>
      <c r="I31" s="240" t="s">
        <v>142</v>
      </c>
      <c r="J31" s="240"/>
      <c r="K31" s="240"/>
      <c r="L31" s="240"/>
      <c r="M31" s="240"/>
      <c r="N31" s="240"/>
      <c r="O31" s="240"/>
      <c r="P31" s="240"/>
    </row>
    <row r="32" spans="1:16" ht="15.75" x14ac:dyDescent="0.25">
      <c r="A32" s="240" t="s">
        <v>29</v>
      </c>
      <c r="B32" s="240"/>
      <c r="C32" s="240"/>
      <c r="D32" s="240"/>
      <c r="E32" s="240"/>
      <c r="F32" s="240"/>
      <c r="G32" s="240"/>
      <c r="H32" s="240"/>
      <c r="I32" s="240" t="s">
        <v>29</v>
      </c>
      <c r="J32" s="240"/>
      <c r="K32" s="240"/>
      <c r="L32" s="240"/>
      <c r="M32" s="240"/>
      <c r="N32" s="240"/>
      <c r="O32" s="240"/>
      <c r="P32" s="240"/>
    </row>
    <row r="33" spans="1:15" ht="10.35" customHeight="1" x14ac:dyDescent="0.25">
      <c r="A33" s="131"/>
      <c r="I33" s="131"/>
    </row>
    <row r="34" spans="1:15" x14ac:dyDescent="0.25">
      <c r="A34" s="97" t="s">
        <v>6</v>
      </c>
      <c r="B34" s="2"/>
      <c r="C34" s="316"/>
      <c r="D34" s="316"/>
      <c r="E34" s="316"/>
      <c r="F34" s="1"/>
      <c r="G34" s="102"/>
      <c r="I34" s="97" t="s">
        <v>6</v>
      </c>
      <c r="J34" s="2"/>
      <c r="K34" s="316"/>
      <c r="L34" s="316"/>
      <c r="M34" s="316"/>
      <c r="N34" s="1"/>
      <c r="O34" s="102"/>
    </row>
    <row r="35" spans="1:15" ht="12" customHeight="1" x14ac:dyDescent="0.25">
      <c r="B35" s="98"/>
      <c r="C35" s="99"/>
      <c r="D35" s="99"/>
      <c r="E35" s="99"/>
      <c r="F35" s="100"/>
      <c r="J35" s="98"/>
      <c r="K35" s="99"/>
      <c r="L35" s="99"/>
      <c r="M35" s="99"/>
      <c r="N35" s="100"/>
    </row>
    <row r="36" spans="1:15" ht="13.35" customHeight="1" x14ac:dyDescent="0.25">
      <c r="A36" s="97" t="s">
        <v>117</v>
      </c>
      <c r="B36" s="101"/>
      <c r="C36" s="97" t="s">
        <v>65</v>
      </c>
      <c r="D36" s="101"/>
      <c r="E36" s="315" t="s">
        <v>140</v>
      </c>
      <c r="F36" s="315"/>
      <c r="G36" s="136"/>
      <c r="I36" s="97" t="s">
        <v>117</v>
      </c>
      <c r="J36" s="101"/>
      <c r="K36" s="97" t="s">
        <v>65</v>
      </c>
      <c r="L36" s="101"/>
      <c r="M36" s="315" t="s">
        <v>140</v>
      </c>
      <c r="N36" s="315"/>
      <c r="O36" s="136"/>
    </row>
    <row r="37" spans="1:15" ht="7.35" customHeight="1" x14ac:dyDescent="0.25"/>
    <row r="38" spans="1:15" ht="16.350000000000001" customHeight="1" x14ac:dyDescent="0.25">
      <c r="A38" s="238" t="s">
        <v>7</v>
      </c>
      <c r="B38" s="238"/>
      <c r="C38" s="238"/>
      <c r="D38" s="103" t="s">
        <v>134</v>
      </c>
      <c r="E38" s="103" t="s">
        <v>135</v>
      </c>
      <c r="F38" s="103" t="s">
        <v>136</v>
      </c>
      <c r="G38" s="103" t="s">
        <v>137</v>
      </c>
      <c r="I38" s="238" t="s">
        <v>7</v>
      </c>
      <c r="J38" s="238"/>
      <c r="K38" s="238"/>
      <c r="L38" s="103" t="s">
        <v>134</v>
      </c>
      <c r="M38" s="103" t="s">
        <v>135</v>
      </c>
      <c r="N38" s="103" t="s">
        <v>136</v>
      </c>
      <c r="O38" s="103" t="s">
        <v>137</v>
      </c>
    </row>
    <row r="39" spans="1:15" ht="18.75" x14ac:dyDescent="0.25">
      <c r="A39" s="237" t="s">
        <v>8</v>
      </c>
      <c r="B39" s="237"/>
      <c r="C39" s="237"/>
      <c r="D39" s="3"/>
      <c r="E39" s="3"/>
      <c r="F39" s="3"/>
      <c r="G39" s="7"/>
      <c r="I39" s="237" t="s">
        <v>8</v>
      </c>
      <c r="J39" s="237"/>
      <c r="K39" s="237"/>
      <c r="L39" s="3"/>
      <c r="M39" s="3"/>
      <c r="N39" s="3"/>
      <c r="O39" s="7"/>
    </row>
    <row r="40" spans="1:15" ht="18.75" x14ac:dyDescent="0.25">
      <c r="A40" s="237" t="s">
        <v>119</v>
      </c>
      <c r="B40" s="237"/>
      <c r="C40" s="237"/>
      <c r="D40" s="3"/>
      <c r="E40" s="3"/>
      <c r="F40" s="3"/>
      <c r="G40" s="7"/>
      <c r="I40" s="237" t="s">
        <v>119</v>
      </c>
      <c r="J40" s="237"/>
      <c r="K40" s="237"/>
      <c r="L40" s="3"/>
      <c r="M40" s="3"/>
      <c r="N40" s="3"/>
      <c r="O40" s="7"/>
    </row>
    <row r="41" spans="1:15" ht="18.75" x14ac:dyDescent="0.25">
      <c r="A41" s="237" t="s">
        <v>9</v>
      </c>
      <c r="B41" s="237"/>
      <c r="C41" s="237"/>
      <c r="D41" s="3"/>
      <c r="E41" s="3"/>
      <c r="F41" s="3"/>
      <c r="G41" s="7"/>
      <c r="I41" s="237" t="s">
        <v>9</v>
      </c>
      <c r="J41" s="237"/>
      <c r="K41" s="237"/>
      <c r="L41" s="3"/>
      <c r="M41" s="3"/>
      <c r="N41" s="3"/>
      <c r="O41" s="7"/>
    </row>
    <row r="42" spans="1:15" ht="18.75" x14ac:dyDescent="0.25">
      <c r="A42" s="237" t="s">
        <v>10</v>
      </c>
      <c r="B42" s="237"/>
      <c r="C42" s="237"/>
      <c r="D42" s="3"/>
      <c r="E42" s="3"/>
      <c r="F42" s="3"/>
      <c r="G42" s="7"/>
      <c r="I42" s="237" t="s">
        <v>10</v>
      </c>
      <c r="J42" s="237"/>
      <c r="K42" s="237"/>
      <c r="L42" s="3"/>
      <c r="M42" s="3"/>
      <c r="N42" s="3"/>
      <c r="O42" s="7"/>
    </row>
    <row r="43" spans="1:15" ht="18.75" x14ac:dyDescent="0.25">
      <c r="A43" s="237" t="s">
        <v>11</v>
      </c>
      <c r="B43" s="237"/>
      <c r="C43" s="237"/>
      <c r="D43" s="3"/>
      <c r="E43" s="3"/>
      <c r="F43" s="3"/>
      <c r="G43" s="7"/>
      <c r="I43" s="237" t="s">
        <v>11</v>
      </c>
      <c r="J43" s="237"/>
      <c r="K43" s="237"/>
      <c r="L43" s="3"/>
      <c r="M43" s="3"/>
      <c r="N43" s="3"/>
      <c r="O43" s="7"/>
    </row>
    <row r="44" spans="1:15" ht="18.75" x14ac:dyDescent="0.25">
      <c r="A44" s="237" t="s">
        <v>12</v>
      </c>
      <c r="B44" s="237"/>
      <c r="C44" s="237"/>
      <c r="D44" s="3"/>
      <c r="E44" s="3"/>
      <c r="F44" s="3"/>
      <c r="G44" s="7"/>
      <c r="I44" s="237" t="s">
        <v>12</v>
      </c>
      <c r="J44" s="237"/>
      <c r="K44" s="237"/>
      <c r="L44" s="3"/>
      <c r="M44" s="3"/>
      <c r="N44" s="3"/>
      <c r="O44" s="7"/>
    </row>
    <row r="45" spans="1:15" ht="18" customHeight="1" x14ac:dyDescent="0.25">
      <c r="A45" s="237" t="s">
        <v>13</v>
      </c>
      <c r="B45" s="237"/>
      <c r="C45" s="237"/>
      <c r="D45" s="3"/>
      <c r="E45" s="3"/>
      <c r="F45" s="3"/>
      <c r="G45" s="7"/>
      <c r="I45" s="237" t="s">
        <v>13</v>
      </c>
      <c r="J45" s="237"/>
      <c r="K45" s="237"/>
      <c r="L45" s="3"/>
      <c r="M45" s="3"/>
      <c r="N45" s="3"/>
      <c r="O45" s="7"/>
    </row>
    <row r="46" spans="1:15" ht="18.75" x14ac:dyDescent="0.25">
      <c r="A46" s="237" t="s">
        <v>138</v>
      </c>
      <c r="B46" s="237"/>
      <c r="C46" s="237"/>
      <c r="D46" s="3"/>
      <c r="E46" s="3"/>
      <c r="F46" s="3"/>
      <c r="G46" s="7"/>
      <c r="I46" s="237" t="s">
        <v>138</v>
      </c>
      <c r="J46" s="237"/>
      <c r="K46" s="237"/>
      <c r="L46" s="3"/>
      <c r="M46" s="3"/>
      <c r="N46" s="3"/>
      <c r="O46" s="7"/>
    </row>
    <row r="48" spans="1:15" x14ac:dyDescent="0.25">
      <c r="A48" t="s">
        <v>121</v>
      </c>
      <c r="I48" t="s">
        <v>121</v>
      </c>
    </row>
  </sheetData>
  <mergeCells count="56">
    <mergeCell ref="A5:G5"/>
    <mergeCell ref="I5:O5"/>
    <mergeCell ref="A13:C13"/>
    <mergeCell ref="I13:K13"/>
    <mergeCell ref="A14:C14"/>
    <mergeCell ref="I14:K14"/>
    <mergeCell ref="C9:E9"/>
    <mergeCell ref="E11:F11"/>
    <mergeCell ref="K9:M9"/>
    <mergeCell ref="M11:N11"/>
    <mergeCell ref="I19:K19"/>
    <mergeCell ref="A20:C20"/>
    <mergeCell ref="I20:K20"/>
    <mergeCell ref="A16:C16"/>
    <mergeCell ref="I16:K16"/>
    <mergeCell ref="A17:C17"/>
    <mergeCell ref="I17:K17"/>
    <mergeCell ref="A18:C18"/>
    <mergeCell ref="I18:K18"/>
    <mergeCell ref="A19:C19"/>
    <mergeCell ref="A46:C46"/>
    <mergeCell ref="I46:K46"/>
    <mergeCell ref="A6:H6"/>
    <mergeCell ref="A7:H7"/>
    <mergeCell ref="I6:P6"/>
    <mergeCell ref="I7:P7"/>
    <mergeCell ref="A42:C42"/>
    <mergeCell ref="I42:K42"/>
    <mergeCell ref="A43:C43"/>
    <mergeCell ref="I43:K43"/>
    <mergeCell ref="A44:C44"/>
    <mergeCell ref="I44:K44"/>
    <mergeCell ref="A40:C40"/>
    <mergeCell ref="I40:K40"/>
    <mergeCell ref="A15:C15"/>
    <mergeCell ref="I15:K15"/>
    <mergeCell ref="E36:F36"/>
    <mergeCell ref="K34:M34"/>
    <mergeCell ref="M36:N36"/>
    <mergeCell ref="A45:C45"/>
    <mergeCell ref="I45:K45"/>
    <mergeCell ref="A41:C41"/>
    <mergeCell ref="I41:K41"/>
    <mergeCell ref="A38:C38"/>
    <mergeCell ref="I38:K38"/>
    <mergeCell ref="A39:C39"/>
    <mergeCell ref="I39:K39"/>
    <mergeCell ref="C34:E34"/>
    <mergeCell ref="A32:H32"/>
    <mergeCell ref="I32:P32"/>
    <mergeCell ref="A21:C21"/>
    <mergeCell ref="I21:K21"/>
    <mergeCell ref="A30:G30"/>
    <mergeCell ref="I30:O30"/>
    <mergeCell ref="A31:H31"/>
    <mergeCell ref="I31:P31"/>
  </mergeCells>
  <pageMargins left="0.35433070866141703" right="0" top="0.23622047244094499" bottom="0" header="0.31496062992126" footer="0.31496062992126"/>
  <pageSetup scale="96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ESPANOL</vt:lpstr>
      <vt:lpstr>INGLES</vt:lpstr>
      <vt:lpstr>MATEMATICA</vt:lpstr>
      <vt:lpstr>SOCIALES</vt:lpstr>
      <vt:lpstr>NATURALES</vt:lpstr>
      <vt:lpstr>EDU.ARTISTICA</vt:lpstr>
      <vt:lpstr>EDU.FISICA</vt:lpstr>
      <vt:lpstr>RELIGION</vt:lpstr>
      <vt:lpstr>PERIODOS C.F.</vt:lpstr>
      <vt:lpstr>NOTAS</vt:lpstr>
      <vt:lpstr>ACTA</vt:lpstr>
      <vt:lpstr>PERIODOS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Para Ti de Jochy</cp:lastModifiedBy>
  <cp:lastPrinted>2026-06-13T12:11:45Z</cp:lastPrinted>
  <dcterms:created xsi:type="dcterms:W3CDTF">2023-03-02T01:29:27Z</dcterms:created>
  <dcterms:modified xsi:type="dcterms:W3CDTF">2026-09-28T18:42:39Z</dcterms:modified>
</cp:coreProperties>
</file>