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97391DA6-0C4D-42E8-AF4D-D696A6D16C27}" xr6:coauthVersionLast="47" xr6:coauthVersionMax="47" xr10:uidLastSave="{00000000-0000-0000-0000-000000000000}"/>
  <bookViews>
    <workbookView xWindow="-120" yWindow="-120" windowWidth="20730" windowHeight="11040" firstSheet="2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I11" i="29" s="1"/>
  <c r="BE11" i="29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I16" i="28"/>
  <c r="BH16" i="28"/>
  <c r="BG16" i="28"/>
  <c r="BF16" i="28"/>
  <c r="BE16" i="28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I22" i="27" s="1"/>
  <c r="BF22" i="27"/>
  <c r="BE22" i="27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H11" i="19"/>
  <c r="BG11" i="19"/>
  <c r="BF11" i="19"/>
  <c r="BE11" i="19"/>
  <c r="BI11" i="19" s="1"/>
  <c r="AK12" i="19"/>
  <c r="AL12" i="19"/>
  <c r="AM12" i="19"/>
  <c r="AN12" i="19"/>
  <c r="AK13" i="19"/>
  <c r="AL13" i="19"/>
  <c r="AM13" i="19"/>
  <c r="AN13" i="19"/>
  <c r="AK14" i="19"/>
  <c r="AL14" i="19"/>
  <c r="AM14" i="19"/>
  <c r="AN14" i="19"/>
  <c r="AK15" i="19"/>
  <c r="AL15" i="19"/>
  <c r="AM15" i="19"/>
  <c r="AN15" i="19"/>
  <c r="AK16" i="19"/>
  <c r="AL16" i="19"/>
  <c r="AM16" i="19"/>
  <c r="AN16" i="19"/>
  <c r="AK17" i="19"/>
  <c r="AL17" i="19"/>
  <c r="AM17" i="19"/>
  <c r="AN17" i="19"/>
  <c r="AK18" i="19"/>
  <c r="AL18" i="19"/>
  <c r="AM18" i="19"/>
  <c r="AN18" i="19"/>
  <c r="AK19" i="19"/>
  <c r="AL19" i="19"/>
  <c r="AM19" i="19"/>
  <c r="AN19" i="19"/>
  <c r="AK20" i="19"/>
  <c r="AL20" i="19"/>
  <c r="AM20" i="19"/>
  <c r="AN20" i="19"/>
  <c r="AK21" i="19"/>
  <c r="AL21" i="19"/>
  <c r="AM21" i="19"/>
  <c r="AN21" i="19"/>
  <c r="AK22" i="19"/>
  <c r="AL22" i="19"/>
  <c r="AM22" i="19"/>
  <c r="AN22" i="19"/>
  <c r="AK23" i="19"/>
  <c r="AL23" i="19"/>
  <c r="AM23" i="19"/>
  <c r="AN23" i="19"/>
  <c r="AK24" i="19"/>
  <c r="AL24" i="19"/>
  <c r="AM24" i="19"/>
  <c r="AN24" i="19"/>
  <c r="AK25" i="19"/>
  <c r="AL25" i="19"/>
  <c r="AM25" i="19"/>
  <c r="AN25" i="19"/>
  <c r="AK26" i="19"/>
  <c r="AL26" i="19"/>
  <c r="AM26" i="19"/>
  <c r="AN26" i="19"/>
  <c r="AK27" i="19"/>
  <c r="AL27" i="19"/>
  <c r="AM27" i="19"/>
  <c r="AN27" i="19"/>
  <c r="AK28" i="19"/>
  <c r="AL28" i="19"/>
  <c r="AM28" i="19"/>
  <c r="AN28" i="19"/>
  <c r="AK29" i="19"/>
  <c r="AL29" i="19"/>
  <c r="AM29" i="19"/>
  <c r="AN29" i="19"/>
  <c r="AK30" i="19"/>
  <c r="AL30" i="19"/>
  <c r="AM30" i="19"/>
  <c r="AN30" i="19"/>
  <c r="AK31" i="19"/>
  <c r="AL31" i="19"/>
  <c r="AM31" i="19"/>
  <c r="AN31" i="19"/>
  <c r="AK32" i="19"/>
  <c r="AL32" i="19"/>
  <c r="AM32" i="19"/>
  <c r="AN32" i="19"/>
  <c r="AK33" i="19"/>
  <c r="AL33" i="19"/>
  <c r="AM33" i="19"/>
  <c r="AN33" i="19"/>
  <c r="AK34" i="19"/>
  <c r="AL34" i="19"/>
  <c r="AM34" i="19"/>
  <c r="AN34" i="19"/>
  <c r="AK35" i="19"/>
  <c r="AL35" i="19"/>
  <c r="AM35" i="19"/>
  <c r="AN35" i="19"/>
  <c r="AK36" i="19"/>
  <c r="AL36" i="19"/>
  <c r="AM36" i="19"/>
  <c r="AN36" i="19"/>
  <c r="AK37" i="19"/>
  <c r="AL37" i="19"/>
  <c r="AM37" i="19"/>
  <c r="AN37" i="19"/>
  <c r="AK38" i="19"/>
  <c r="AL38" i="19"/>
  <c r="AM38" i="19"/>
  <c r="AN38" i="19"/>
  <c r="AK39" i="19"/>
  <c r="AL39" i="19"/>
  <c r="AM39" i="19"/>
  <c r="AN39" i="19"/>
  <c r="AK40" i="19"/>
  <c r="AL40" i="19"/>
  <c r="AM40" i="19"/>
  <c r="AN40" i="19"/>
  <c r="AK41" i="19"/>
  <c r="AL41" i="19"/>
  <c r="AM41" i="19"/>
  <c r="AN41" i="19"/>
  <c r="AK42" i="19"/>
  <c r="AL42" i="19"/>
  <c r="AM42" i="19"/>
  <c r="AN42" i="19"/>
  <c r="AK43" i="19"/>
  <c r="AL43" i="19"/>
  <c r="AM43" i="19"/>
  <c r="AN43" i="19"/>
  <c r="AK44" i="19"/>
  <c r="AL44" i="19"/>
  <c r="AM44" i="19"/>
  <c r="AN44" i="19"/>
  <c r="AK45" i="19"/>
  <c r="AL45" i="19"/>
  <c r="AM45" i="19"/>
  <c r="AN45" i="19"/>
  <c r="AK46" i="19"/>
  <c r="AL46" i="19"/>
  <c r="AM46" i="19"/>
  <c r="AN46" i="19"/>
  <c r="AK12" i="30"/>
  <c r="AL12" i="30"/>
  <c r="AM12" i="30"/>
  <c r="AN12" i="30"/>
  <c r="AK13" i="30"/>
  <c r="AL13" i="30"/>
  <c r="AM13" i="30"/>
  <c r="AN13" i="30"/>
  <c r="AK14" i="30"/>
  <c r="AL14" i="30"/>
  <c r="AM14" i="30"/>
  <c r="AN14" i="30"/>
  <c r="AK15" i="30"/>
  <c r="AL15" i="30"/>
  <c r="AM15" i="30"/>
  <c r="AN15" i="30"/>
  <c r="AK16" i="30"/>
  <c r="AL16" i="30"/>
  <c r="AM16" i="30"/>
  <c r="AN16" i="30"/>
  <c r="AK17" i="30"/>
  <c r="AL17" i="30"/>
  <c r="AM17" i="30"/>
  <c r="AN17" i="30"/>
  <c r="AK18" i="30"/>
  <c r="AL18" i="30"/>
  <c r="AM18" i="30"/>
  <c r="AN18" i="30"/>
  <c r="AK19" i="30"/>
  <c r="AL19" i="30"/>
  <c r="AM19" i="30"/>
  <c r="AN19" i="30"/>
  <c r="AK20" i="30"/>
  <c r="AL20" i="30"/>
  <c r="AM20" i="30"/>
  <c r="AN20" i="30"/>
  <c r="AK21" i="30"/>
  <c r="AL21" i="30"/>
  <c r="AM21" i="30"/>
  <c r="AN21" i="30"/>
  <c r="AK22" i="30"/>
  <c r="AL22" i="30"/>
  <c r="AM22" i="30"/>
  <c r="AN22" i="30"/>
  <c r="AK23" i="30"/>
  <c r="AL23" i="30"/>
  <c r="AM23" i="30"/>
  <c r="AN23" i="30"/>
  <c r="AK24" i="30"/>
  <c r="AL24" i="30"/>
  <c r="AM24" i="30"/>
  <c r="AN24" i="30"/>
  <c r="AK25" i="30"/>
  <c r="AL25" i="30"/>
  <c r="AM25" i="30"/>
  <c r="AN25" i="30"/>
  <c r="AK26" i="30"/>
  <c r="AL26" i="30"/>
  <c r="AM26" i="30"/>
  <c r="AN26" i="30"/>
  <c r="AK27" i="30"/>
  <c r="AL27" i="30"/>
  <c r="AM27" i="30"/>
  <c r="AN27" i="30"/>
  <c r="AK28" i="30"/>
  <c r="AL28" i="30"/>
  <c r="AM28" i="30"/>
  <c r="AN28" i="30"/>
  <c r="AK29" i="30"/>
  <c r="AL29" i="30"/>
  <c r="AM29" i="30"/>
  <c r="AN29" i="30"/>
  <c r="AK30" i="30"/>
  <c r="AL30" i="30"/>
  <c r="AM30" i="30"/>
  <c r="AN30" i="30"/>
  <c r="AK31" i="30"/>
  <c r="AL31" i="30"/>
  <c r="AM31" i="30"/>
  <c r="AN31" i="30"/>
  <c r="AK32" i="30"/>
  <c r="AL32" i="30"/>
  <c r="AM32" i="30"/>
  <c r="AN32" i="30"/>
  <c r="AK33" i="30"/>
  <c r="AL33" i="30"/>
  <c r="AM33" i="30"/>
  <c r="AN33" i="30"/>
  <c r="AK34" i="30"/>
  <c r="AL34" i="30"/>
  <c r="AM34" i="30"/>
  <c r="AN34" i="30"/>
  <c r="AK35" i="30"/>
  <c r="AL35" i="30"/>
  <c r="AM35" i="30"/>
  <c r="AN35" i="30"/>
  <c r="AK36" i="30"/>
  <c r="AL36" i="30"/>
  <c r="AM36" i="30"/>
  <c r="AN36" i="30"/>
  <c r="AK37" i="30"/>
  <c r="AL37" i="30"/>
  <c r="AM37" i="30"/>
  <c r="AN37" i="30"/>
  <c r="AK38" i="30"/>
  <c r="AL38" i="30"/>
  <c r="AM38" i="30"/>
  <c r="AN38" i="30"/>
  <c r="AK39" i="30"/>
  <c r="AL39" i="30"/>
  <c r="AM39" i="30"/>
  <c r="AN39" i="30"/>
  <c r="AK40" i="30"/>
  <c r="AL40" i="30"/>
  <c r="AM40" i="30"/>
  <c r="AN40" i="30"/>
  <c r="AK41" i="30"/>
  <c r="AL41" i="30"/>
  <c r="AM41" i="30"/>
  <c r="AN41" i="30"/>
  <c r="AK42" i="30"/>
  <c r="AL42" i="30"/>
  <c r="AM42" i="30"/>
  <c r="AN42" i="30"/>
  <c r="AK43" i="30"/>
  <c r="AL43" i="30"/>
  <c r="AM43" i="30"/>
  <c r="AN43" i="30"/>
  <c r="AK44" i="30"/>
  <c r="AL44" i="30"/>
  <c r="AM44" i="30"/>
  <c r="AN44" i="30"/>
  <c r="AK45" i="30"/>
  <c r="AL45" i="30"/>
  <c r="AM45" i="30"/>
  <c r="AN45" i="30"/>
  <c r="AK46" i="30"/>
  <c r="AL46" i="30"/>
  <c r="AM46" i="30"/>
  <c r="AN46" i="30"/>
  <c r="AK47" i="19"/>
  <c r="AL47" i="19"/>
  <c r="AM47" i="19"/>
  <c r="AN47" i="19"/>
  <c r="AK47" i="30"/>
  <c r="AL47" i="30"/>
  <c r="AM47" i="30"/>
  <c r="AN47" i="30"/>
  <c r="AK12" i="32"/>
  <c r="AL12" i="32"/>
  <c r="AM12" i="32"/>
  <c r="AN12" i="32"/>
  <c r="AK13" i="32"/>
  <c r="AL13" i="32"/>
  <c r="AM13" i="32"/>
  <c r="AN13" i="32"/>
  <c r="AK14" i="32"/>
  <c r="AL14" i="32"/>
  <c r="AM14" i="32"/>
  <c r="AN14" i="32"/>
  <c r="AK15" i="32"/>
  <c r="AL15" i="32"/>
  <c r="AM15" i="32"/>
  <c r="AN15" i="32"/>
  <c r="AK16" i="32"/>
  <c r="AL16" i="32"/>
  <c r="AM16" i="32"/>
  <c r="AN16" i="32"/>
  <c r="AK17" i="32"/>
  <c r="AL17" i="32"/>
  <c r="AM17" i="32"/>
  <c r="AN17" i="32"/>
  <c r="AK18" i="32"/>
  <c r="AL18" i="32"/>
  <c r="AM18" i="32"/>
  <c r="AN18" i="32"/>
  <c r="AK19" i="32"/>
  <c r="AL19" i="32"/>
  <c r="AM19" i="32"/>
  <c r="AN19" i="32"/>
  <c r="AK20" i="32"/>
  <c r="AL20" i="32"/>
  <c r="AM20" i="32"/>
  <c r="AN20" i="32"/>
  <c r="AK21" i="32"/>
  <c r="AL21" i="32"/>
  <c r="AM21" i="32"/>
  <c r="AN21" i="32"/>
  <c r="AK22" i="32"/>
  <c r="AL22" i="32"/>
  <c r="AM22" i="32"/>
  <c r="AN22" i="32"/>
  <c r="AK23" i="32"/>
  <c r="AL23" i="32"/>
  <c r="AM23" i="32"/>
  <c r="AN23" i="32"/>
  <c r="AK24" i="32"/>
  <c r="AL24" i="32"/>
  <c r="AM24" i="32"/>
  <c r="AN24" i="32"/>
  <c r="AK25" i="32"/>
  <c r="AL25" i="32"/>
  <c r="AM25" i="32"/>
  <c r="AN25" i="32"/>
  <c r="AK26" i="32"/>
  <c r="AL26" i="32"/>
  <c r="AM26" i="32"/>
  <c r="AN26" i="32"/>
  <c r="AK27" i="32"/>
  <c r="AL27" i="32"/>
  <c r="AM27" i="32"/>
  <c r="AN27" i="32"/>
  <c r="AK28" i="32"/>
  <c r="AL28" i="32"/>
  <c r="AM28" i="32"/>
  <c r="AN28" i="32"/>
  <c r="AO28" i="32" s="1"/>
  <c r="AK29" i="32"/>
  <c r="AL29" i="32"/>
  <c r="AM29" i="32"/>
  <c r="AN29" i="32"/>
  <c r="AK30" i="32"/>
  <c r="AL30" i="32"/>
  <c r="AM30" i="32"/>
  <c r="AN30" i="32"/>
  <c r="AK31" i="32"/>
  <c r="AL31" i="32"/>
  <c r="AM31" i="32"/>
  <c r="AN31" i="32"/>
  <c r="AK32" i="32"/>
  <c r="AL32" i="32"/>
  <c r="AM32" i="32"/>
  <c r="AN32" i="32"/>
  <c r="AK33" i="32"/>
  <c r="AL33" i="32"/>
  <c r="AM33" i="32"/>
  <c r="AN33" i="32"/>
  <c r="AK34" i="32"/>
  <c r="AL34" i="32"/>
  <c r="AM34" i="32"/>
  <c r="AN34" i="32"/>
  <c r="AK35" i="32"/>
  <c r="AL35" i="32"/>
  <c r="AM35" i="32"/>
  <c r="AN35" i="32"/>
  <c r="AK36" i="32"/>
  <c r="AL36" i="32"/>
  <c r="AM36" i="32"/>
  <c r="AN36" i="32"/>
  <c r="AO36" i="32" s="1"/>
  <c r="AK37" i="32"/>
  <c r="AL37" i="32"/>
  <c r="AM37" i="32"/>
  <c r="AN37" i="32"/>
  <c r="AK38" i="32"/>
  <c r="AL38" i="32"/>
  <c r="AM38" i="32"/>
  <c r="AN38" i="32"/>
  <c r="AK39" i="32"/>
  <c r="AL39" i="32"/>
  <c r="AM39" i="32"/>
  <c r="AN39" i="32"/>
  <c r="AK40" i="32"/>
  <c r="AL40" i="32"/>
  <c r="AM40" i="32"/>
  <c r="AN40" i="32"/>
  <c r="AK41" i="32"/>
  <c r="AL41" i="32"/>
  <c r="AM41" i="32"/>
  <c r="AN41" i="32"/>
  <c r="AK42" i="32"/>
  <c r="AL42" i="32"/>
  <c r="AM42" i="32"/>
  <c r="AN42" i="32"/>
  <c r="AK43" i="32"/>
  <c r="AL43" i="32"/>
  <c r="AM43" i="32"/>
  <c r="AN43" i="32"/>
  <c r="AK44" i="32"/>
  <c r="AL44" i="32"/>
  <c r="AM44" i="32"/>
  <c r="AN44" i="32"/>
  <c r="AK45" i="32"/>
  <c r="AL45" i="32"/>
  <c r="AM45" i="32"/>
  <c r="AN45" i="32"/>
  <c r="AK46" i="32"/>
  <c r="AL46" i="32"/>
  <c r="AM46" i="32"/>
  <c r="AN46" i="32"/>
  <c r="AK47" i="32"/>
  <c r="AL47" i="32"/>
  <c r="AM47" i="32"/>
  <c r="AN47" i="32"/>
  <c r="AK48" i="32"/>
  <c r="AL48" i="32"/>
  <c r="AM48" i="32"/>
  <c r="AN48" i="32"/>
  <c r="AK49" i="32"/>
  <c r="AL49" i="32"/>
  <c r="AM49" i="32"/>
  <c r="AN49" i="32"/>
  <c r="AK50" i="32"/>
  <c r="AL50" i="32"/>
  <c r="AM50" i="32"/>
  <c r="AN50" i="32"/>
  <c r="AK51" i="32"/>
  <c r="AL51" i="32"/>
  <c r="AM51" i="32"/>
  <c r="AN51" i="32"/>
  <c r="AK52" i="32"/>
  <c r="AL52" i="32"/>
  <c r="AM52" i="32"/>
  <c r="AN52" i="32"/>
  <c r="AO52" i="32" s="1"/>
  <c r="AK53" i="32"/>
  <c r="AL53" i="32"/>
  <c r="AM53" i="32"/>
  <c r="AN53" i="32"/>
  <c r="AK54" i="32"/>
  <c r="AL54" i="32"/>
  <c r="AM54" i="32"/>
  <c r="AN54" i="32"/>
  <c r="AK55" i="32"/>
  <c r="AL55" i="32"/>
  <c r="AM55" i="32"/>
  <c r="AN55" i="32"/>
  <c r="AK32" i="29"/>
  <c r="AL32" i="29"/>
  <c r="AM32" i="29"/>
  <c r="AN32" i="29"/>
  <c r="AK33" i="29"/>
  <c r="AL33" i="29"/>
  <c r="AM33" i="29"/>
  <c r="AN33" i="29"/>
  <c r="AK34" i="29"/>
  <c r="AL34" i="29"/>
  <c r="AM34" i="29"/>
  <c r="AN34" i="29"/>
  <c r="AK35" i="29"/>
  <c r="AL35" i="29"/>
  <c r="AM35" i="29"/>
  <c r="AN35" i="29"/>
  <c r="AK36" i="29"/>
  <c r="AL36" i="29"/>
  <c r="AM36" i="29"/>
  <c r="AN36" i="29"/>
  <c r="AK37" i="29"/>
  <c r="AL37" i="29"/>
  <c r="AM37" i="29"/>
  <c r="AN37" i="29"/>
  <c r="AK38" i="29"/>
  <c r="AL38" i="29"/>
  <c r="AM38" i="29"/>
  <c r="AN38" i="29"/>
  <c r="AK39" i="29"/>
  <c r="AL39" i="29"/>
  <c r="AM39" i="29"/>
  <c r="AN39" i="29"/>
  <c r="AK40" i="29"/>
  <c r="AL40" i="29"/>
  <c r="AM40" i="29"/>
  <c r="AN40" i="29"/>
  <c r="AK41" i="29"/>
  <c r="AL41" i="29"/>
  <c r="AM41" i="29"/>
  <c r="AN41" i="29"/>
  <c r="AK42" i="29"/>
  <c r="AL42" i="29"/>
  <c r="AM42" i="29"/>
  <c r="AN42" i="29"/>
  <c r="AK43" i="29"/>
  <c r="AL43" i="29"/>
  <c r="AM43" i="29"/>
  <c r="AN43" i="29"/>
  <c r="AK44" i="29"/>
  <c r="AL44" i="29"/>
  <c r="AM44" i="29"/>
  <c r="AN44" i="29"/>
  <c r="AK45" i="29"/>
  <c r="AL45" i="29"/>
  <c r="AM45" i="29"/>
  <c r="AN45" i="29"/>
  <c r="AK46" i="29"/>
  <c r="AL46" i="29"/>
  <c r="AM46" i="29"/>
  <c r="AN46" i="29"/>
  <c r="AK47" i="29"/>
  <c r="AL47" i="29"/>
  <c r="AM47" i="29"/>
  <c r="AN47" i="29"/>
  <c r="AN31" i="29"/>
  <c r="AK14" i="29"/>
  <c r="AK11" i="32"/>
  <c r="AL11" i="32"/>
  <c r="AM11" i="32"/>
  <c r="AN11" i="32"/>
  <c r="AT11" i="32"/>
  <c r="AU11" i="32"/>
  <c r="AX11" i="32"/>
  <c r="AY11" i="32"/>
  <c r="AT12" i="32"/>
  <c r="AX12" i="32"/>
  <c r="AY12" i="32"/>
  <c r="AT13" i="32"/>
  <c r="AU13" i="32"/>
  <c r="AV13" i="32" s="1"/>
  <c r="AX13" i="32"/>
  <c r="AY13" i="32"/>
  <c r="AT14" i="32"/>
  <c r="AX14" i="32"/>
  <c r="AT15" i="32"/>
  <c r="AU15" i="32"/>
  <c r="AV15" i="32" s="1"/>
  <c r="AX15" i="32"/>
  <c r="AY15" i="32"/>
  <c r="AT16" i="32"/>
  <c r="AX16" i="32"/>
  <c r="AY16" i="32"/>
  <c r="AT17" i="32"/>
  <c r="AU17" i="32"/>
  <c r="AX17" i="32"/>
  <c r="AY17" i="32"/>
  <c r="AT18" i="32"/>
  <c r="AX18" i="32"/>
  <c r="AY18" i="32"/>
  <c r="AT19" i="32"/>
  <c r="AU19" i="32"/>
  <c r="AX19" i="32"/>
  <c r="AY19" i="32"/>
  <c r="AT20" i="32"/>
  <c r="AU20" i="32"/>
  <c r="AX20" i="32"/>
  <c r="AY20" i="32"/>
  <c r="AT21" i="32"/>
  <c r="AU21" i="32"/>
  <c r="AX21" i="32"/>
  <c r="AY21" i="32"/>
  <c r="AT22" i="32"/>
  <c r="AU22" i="32"/>
  <c r="AX22" i="32"/>
  <c r="AY22" i="32"/>
  <c r="AT23" i="32"/>
  <c r="AU23" i="32"/>
  <c r="AX23" i="32"/>
  <c r="AY23" i="32"/>
  <c r="AT24" i="32"/>
  <c r="AU24" i="32"/>
  <c r="AX24" i="32"/>
  <c r="AY24" i="32"/>
  <c r="AT25" i="32"/>
  <c r="AX25" i="32"/>
  <c r="AY25" i="32"/>
  <c r="AT26" i="32"/>
  <c r="AU26" i="32"/>
  <c r="AX26" i="32"/>
  <c r="AY26" i="32"/>
  <c r="AT27" i="32"/>
  <c r="AU27" i="32"/>
  <c r="AV27" i="32" s="1"/>
  <c r="AX27" i="32"/>
  <c r="AY27" i="32"/>
  <c r="AT28" i="32"/>
  <c r="AU28" i="32"/>
  <c r="AX28" i="32"/>
  <c r="AY28" i="32"/>
  <c r="AZ28" i="32" s="1"/>
  <c r="AT29" i="32"/>
  <c r="AU29" i="32"/>
  <c r="AX29" i="32"/>
  <c r="AY29" i="32"/>
  <c r="AT30" i="32"/>
  <c r="AU30" i="32"/>
  <c r="AX30" i="32"/>
  <c r="AY30" i="32"/>
  <c r="AT31" i="32"/>
  <c r="AU31" i="32"/>
  <c r="AX31" i="32"/>
  <c r="AY31" i="32"/>
  <c r="AT32" i="32"/>
  <c r="AU32" i="32"/>
  <c r="AX32" i="32"/>
  <c r="AY32" i="32"/>
  <c r="AT33" i="32"/>
  <c r="AU33" i="32"/>
  <c r="AX33" i="32"/>
  <c r="AY33" i="32"/>
  <c r="AT34" i="32"/>
  <c r="AU34" i="32"/>
  <c r="AX34" i="32"/>
  <c r="AY34" i="32"/>
  <c r="AT35" i="32"/>
  <c r="AX35" i="32"/>
  <c r="AT36" i="32"/>
  <c r="AU36" i="32"/>
  <c r="AX36" i="32"/>
  <c r="AY36" i="32"/>
  <c r="AT37" i="32"/>
  <c r="AU37" i="32"/>
  <c r="AX37" i="32"/>
  <c r="AY37" i="32"/>
  <c r="AT38" i="32"/>
  <c r="AU38" i="32"/>
  <c r="AX38" i="32"/>
  <c r="AY38" i="32"/>
  <c r="AT39" i="32"/>
  <c r="AX39" i="32"/>
  <c r="AY39" i="32"/>
  <c r="AT40" i="32"/>
  <c r="AU40" i="32"/>
  <c r="AX40" i="32"/>
  <c r="AY40" i="32"/>
  <c r="AT41" i="32"/>
  <c r="AU41" i="32"/>
  <c r="AX41" i="32"/>
  <c r="AY41" i="32"/>
  <c r="AT42" i="32"/>
  <c r="AU42" i="32"/>
  <c r="AX42" i="32"/>
  <c r="AY42" i="32"/>
  <c r="AZ42" i="32" s="1"/>
  <c r="AT43" i="32"/>
  <c r="AU43" i="32"/>
  <c r="AX43" i="32"/>
  <c r="AY43" i="32"/>
  <c r="J36" i="21"/>
  <c r="J34" i="21"/>
  <c r="B36" i="21"/>
  <c r="B34" i="21"/>
  <c r="J11" i="21"/>
  <c r="J9" i="21"/>
  <c r="B11" i="21"/>
  <c r="B9" i="21"/>
  <c r="BI12" i="19" l="1"/>
  <c r="AO12" i="32"/>
  <c r="AR12" i="32" s="1"/>
  <c r="AU12" i="32" s="1"/>
  <c r="BB12" i="32" s="1"/>
  <c r="AO27" i="32"/>
  <c r="AO32" i="19"/>
  <c r="AO38" i="29"/>
  <c r="AO31" i="19"/>
  <c r="AO31" i="30"/>
  <c r="AO35" i="32"/>
  <c r="AR35" i="32" s="1"/>
  <c r="AU35" i="32" s="1"/>
  <c r="AO42" i="32"/>
  <c r="AO43" i="32"/>
  <c r="AO21" i="32"/>
  <c r="AO22" i="32"/>
  <c r="AO32" i="29"/>
  <c r="AO44" i="32"/>
  <c r="AZ32" i="32"/>
  <c r="AZ29" i="32"/>
  <c r="AO49" i="32"/>
  <c r="AO50" i="32"/>
  <c r="AO51" i="32"/>
  <c r="AO25" i="19"/>
  <c r="AO30" i="30"/>
  <c r="AO44" i="29"/>
  <c r="AO20" i="32"/>
  <c r="AR20" i="32" s="1"/>
  <c r="AO47" i="32"/>
  <c r="AO12" i="19"/>
  <c r="AO13" i="19"/>
  <c r="AO14" i="19"/>
  <c r="AO15" i="19"/>
  <c r="AO16" i="19"/>
  <c r="AO17" i="19"/>
  <c r="AO18" i="19"/>
  <c r="AO19" i="19"/>
  <c r="AO20" i="19"/>
  <c r="AO21" i="19"/>
  <c r="AO22" i="19"/>
  <c r="AO23" i="19"/>
  <c r="AO24" i="19"/>
  <c r="AO26" i="19"/>
  <c r="AO27" i="19"/>
  <c r="AO28" i="19"/>
  <c r="AO29" i="19"/>
  <c r="AO30" i="19"/>
  <c r="AO33" i="19"/>
  <c r="AO34" i="19"/>
  <c r="AO35" i="19"/>
  <c r="AO36" i="19"/>
  <c r="AO37" i="19"/>
  <c r="AO38" i="19"/>
  <c r="AO39" i="19"/>
  <c r="AO40" i="19"/>
  <c r="AO41" i="19"/>
  <c r="AO42" i="19"/>
  <c r="AO43" i="19"/>
  <c r="AO44" i="19"/>
  <c r="AO45" i="19"/>
  <c r="AO46" i="19"/>
  <c r="AO12" i="30"/>
  <c r="AO13" i="30"/>
  <c r="AO14" i="30"/>
  <c r="AO15" i="30"/>
  <c r="AO16" i="30"/>
  <c r="AO17" i="30"/>
  <c r="AO18" i="30"/>
  <c r="AO19" i="30"/>
  <c r="AO20" i="30"/>
  <c r="AO21" i="30"/>
  <c r="AO22" i="30"/>
  <c r="AO23" i="30"/>
  <c r="AO24" i="30"/>
  <c r="AO25" i="30"/>
  <c r="AO26" i="30"/>
  <c r="AO27" i="30"/>
  <c r="AO28" i="30"/>
  <c r="AO29" i="30"/>
  <c r="AO32" i="30"/>
  <c r="AO33" i="30"/>
  <c r="AO34" i="30"/>
  <c r="AO35" i="30"/>
  <c r="AO36" i="30"/>
  <c r="AO37" i="30"/>
  <c r="AO38" i="30"/>
  <c r="AO39" i="30"/>
  <c r="AO40" i="30"/>
  <c r="AO41" i="30"/>
  <c r="AO42" i="30"/>
  <c r="AO43" i="30"/>
  <c r="AO47" i="29"/>
  <c r="AO44" i="30"/>
  <c r="AO45" i="30"/>
  <c r="AO46" i="30"/>
  <c r="AO13" i="32"/>
  <c r="AO14" i="32"/>
  <c r="AR14" i="32" s="1"/>
  <c r="AO15" i="32"/>
  <c r="AO16" i="32"/>
  <c r="AR16" i="32" s="1"/>
  <c r="AU16" i="32" s="1"/>
  <c r="AO17" i="32"/>
  <c r="AO18" i="32"/>
  <c r="AR18" i="32" s="1"/>
  <c r="AU18" i="32" s="1"/>
  <c r="AO19" i="32"/>
  <c r="AO23" i="32"/>
  <c r="AR23" i="32" s="1"/>
  <c r="AO24" i="32"/>
  <c r="AO25" i="32"/>
  <c r="AR25" i="32" s="1"/>
  <c r="AU25" i="32" s="1"/>
  <c r="AO26" i="32"/>
  <c r="AR26" i="32" s="1"/>
  <c r="AO29" i="32"/>
  <c r="AO30" i="32"/>
  <c r="AO31" i="32"/>
  <c r="AO32" i="32"/>
  <c r="AO33" i="32"/>
  <c r="AO34" i="32"/>
  <c r="AO37" i="32"/>
  <c r="AO38" i="32"/>
  <c r="AO39" i="32"/>
  <c r="AR39" i="32" s="1"/>
  <c r="AU39" i="32" s="1"/>
  <c r="AO40" i="32"/>
  <c r="AO41" i="32"/>
  <c r="AO45" i="32"/>
  <c r="AO46" i="32"/>
  <c r="AO46" i="29"/>
  <c r="AO48" i="32"/>
  <c r="AO53" i="32"/>
  <c r="AO54" i="32"/>
  <c r="AO55" i="32"/>
  <c r="AO33" i="29"/>
  <c r="AO34" i="29"/>
  <c r="AO35" i="29"/>
  <c r="AO36" i="29"/>
  <c r="AO45" i="29"/>
  <c r="AO37" i="29"/>
  <c r="AO39" i="29"/>
  <c r="AO40" i="29"/>
  <c r="AO41" i="29"/>
  <c r="AO42" i="29"/>
  <c r="AO43" i="29"/>
  <c r="AV24" i="32"/>
  <c r="AZ24" i="32"/>
  <c r="AO47" i="30"/>
  <c r="AO47" i="19"/>
  <c r="D39" i="21" s="1"/>
  <c r="AZ13" i="32"/>
  <c r="AV30" i="32"/>
  <c r="AZ30" i="32"/>
  <c r="AV11" i="32"/>
  <c r="AV29" i="32"/>
  <c r="AV32" i="32"/>
  <c r="AZ34" i="32"/>
  <c r="AV34" i="32"/>
  <c r="AV37" i="32"/>
  <c r="AV33" i="32"/>
  <c r="AZ33" i="32"/>
  <c r="AZ36" i="32"/>
  <c r="AZ37" i="32"/>
  <c r="AV28" i="32"/>
  <c r="AR28" i="32"/>
  <c r="AV23" i="32"/>
  <c r="AV21" i="32"/>
  <c r="AV22" i="32"/>
  <c r="AZ21" i="32"/>
  <c r="AZ22" i="32"/>
  <c r="AZ15" i="32"/>
  <c r="AV20" i="32"/>
  <c r="AZ20" i="32"/>
  <c r="AZ23" i="32"/>
  <c r="AZ27" i="32"/>
  <c r="AZ38" i="32"/>
  <c r="AZ17" i="32"/>
  <c r="AZ11" i="32"/>
  <c r="AV17" i="32"/>
  <c r="AO11" i="32"/>
  <c r="AZ43" i="32"/>
  <c r="AV26" i="32"/>
  <c r="AZ26" i="32"/>
  <c r="AZ19" i="32"/>
  <c r="AV41" i="32"/>
  <c r="AV19" i="32"/>
  <c r="AV40" i="32"/>
  <c r="AV38" i="32"/>
  <c r="AV31" i="32"/>
  <c r="AZ31" i="32"/>
  <c r="AZ40" i="32"/>
  <c r="AV43" i="32"/>
  <c r="AV42" i="32"/>
  <c r="AV36" i="32"/>
  <c r="AZ41" i="32"/>
  <c r="BB26" i="32" l="1"/>
  <c r="BC26" i="32"/>
  <c r="BB29" i="32"/>
  <c r="AR29" i="32"/>
  <c r="BB20" i="32"/>
  <c r="BC20" i="32"/>
  <c r="BB23" i="32"/>
  <c r="BC23" i="32"/>
  <c r="BC29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Y14" i="24"/>
  <c r="AY55" i="32"/>
  <c r="AX55" i="32"/>
  <c r="AU55" i="32"/>
  <c r="AZ55" i="32" s="1"/>
  <c r="AT55" i="32"/>
  <c r="AY54" i="32"/>
  <c r="AX54" i="32"/>
  <c r="AU54" i="32"/>
  <c r="AV54" i="32" s="1"/>
  <c r="AT54" i="32"/>
  <c r="AY53" i="32"/>
  <c r="AX53" i="32"/>
  <c r="AU53" i="32"/>
  <c r="AZ53" i="32" s="1"/>
  <c r="AT53" i="32"/>
  <c r="AY52" i="32"/>
  <c r="AX52" i="32"/>
  <c r="AU52" i="32"/>
  <c r="AZ52" i="32" s="1"/>
  <c r="AT52" i="32"/>
  <c r="AY51" i="32"/>
  <c r="AX51" i="32"/>
  <c r="AU51" i="32"/>
  <c r="AV51" i="32" s="1"/>
  <c r="AT51" i="32"/>
  <c r="AY50" i="32"/>
  <c r="AX50" i="32"/>
  <c r="AU50" i="32"/>
  <c r="AT50" i="32"/>
  <c r="AY49" i="32"/>
  <c r="AX49" i="32"/>
  <c r="AU49" i="32"/>
  <c r="AT49" i="32"/>
  <c r="AY48" i="32"/>
  <c r="AX48" i="32"/>
  <c r="AU48" i="32"/>
  <c r="AT48" i="32"/>
  <c r="AY47" i="32"/>
  <c r="AX47" i="32"/>
  <c r="AU47" i="32"/>
  <c r="AV47" i="32" s="1"/>
  <c r="AT47" i="32"/>
  <c r="AY46" i="32"/>
  <c r="AX46" i="32"/>
  <c r="AU46" i="32"/>
  <c r="AT46" i="32"/>
  <c r="AY45" i="32"/>
  <c r="AH49" i="33" s="1"/>
  <c r="AX45" i="32"/>
  <c r="AU45" i="32"/>
  <c r="AT45" i="32"/>
  <c r="AY44" i="32"/>
  <c r="AH48" i="33" s="1"/>
  <c r="AX44" i="32"/>
  <c r="AU44" i="32"/>
  <c r="AG48" i="33" s="1"/>
  <c r="AT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O38" i="31" s="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O30" i="31" s="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U26" i="24" s="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Y54" i="30"/>
  <c r="AX54" i="30"/>
  <c r="AU54" i="30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Y46" i="30"/>
  <c r="AX46" i="30"/>
  <c r="AU46" i="30"/>
  <c r="AT46" i="30"/>
  <c r="AY45" i="30"/>
  <c r="Z49" i="33" s="1"/>
  <c r="AX45" i="30"/>
  <c r="AU45" i="30"/>
  <c r="AT45" i="30"/>
  <c r="AY44" i="30"/>
  <c r="Z48" i="33" s="1"/>
  <c r="AX44" i="30"/>
  <c r="AU44" i="30"/>
  <c r="AT44" i="30"/>
  <c r="AY43" i="30"/>
  <c r="Z47" i="33" s="1"/>
  <c r="AX43" i="30"/>
  <c r="AU43" i="30"/>
  <c r="Y47" i="33" s="1"/>
  <c r="AT43" i="30"/>
  <c r="AY42" i="30"/>
  <c r="Z46" i="33" s="1"/>
  <c r="AX42" i="30"/>
  <c r="AU42" i="30"/>
  <c r="Y46" i="33" s="1"/>
  <c r="AT42" i="30"/>
  <c r="AY41" i="30"/>
  <c r="Z45" i="33" s="1"/>
  <c r="AX41" i="30"/>
  <c r="AU41" i="30"/>
  <c r="AT41" i="30"/>
  <c r="AY40" i="30"/>
  <c r="Z44" i="33" s="1"/>
  <c r="AX40" i="30"/>
  <c r="AU40" i="30"/>
  <c r="AT40" i="30"/>
  <c r="AY39" i="30"/>
  <c r="Z43" i="33" s="1"/>
  <c r="AX39" i="30"/>
  <c r="AU39" i="30"/>
  <c r="Y43" i="33" s="1"/>
  <c r="AT39" i="30"/>
  <c r="AY38" i="30"/>
  <c r="Z38" i="33" s="1"/>
  <c r="AX38" i="30"/>
  <c r="AU38" i="30"/>
  <c r="Y38" i="33" s="1"/>
  <c r="AT38" i="30"/>
  <c r="AY37" i="30"/>
  <c r="Z37" i="33" s="1"/>
  <c r="AX37" i="30"/>
  <c r="AU37" i="30"/>
  <c r="AT37" i="30"/>
  <c r="AY36" i="30"/>
  <c r="Z36" i="33" s="1"/>
  <c r="AX36" i="30"/>
  <c r="AU36" i="30"/>
  <c r="Y36" i="33" s="1"/>
  <c r="AT36" i="30"/>
  <c r="AY35" i="30"/>
  <c r="Z35" i="33" s="1"/>
  <c r="AX35" i="30"/>
  <c r="AT35" i="30"/>
  <c r="AY34" i="30"/>
  <c r="Z34" i="33" s="1"/>
  <c r="AX34" i="30"/>
  <c r="AU34" i="30"/>
  <c r="Y34" i="33" s="1"/>
  <c r="AT34" i="30"/>
  <c r="AY33" i="30"/>
  <c r="Z33" i="33" s="1"/>
  <c r="AX33" i="30"/>
  <c r="AU33" i="30"/>
  <c r="AT33" i="30"/>
  <c r="AY32" i="30"/>
  <c r="Z32" i="33" s="1"/>
  <c r="AX32" i="30"/>
  <c r="AU32" i="30"/>
  <c r="AT32" i="30"/>
  <c r="AY31" i="30"/>
  <c r="AX31" i="30"/>
  <c r="AU31" i="30"/>
  <c r="AT31" i="30"/>
  <c r="AY30" i="30"/>
  <c r="AX30" i="30"/>
  <c r="AU30" i="30"/>
  <c r="AT30" i="30"/>
  <c r="AX29" i="30"/>
  <c r="AT29" i="30"/>
  <c r="AY28" i="30"/>
  <c r="Z28" i="33" s="1"/>
  <c r="AX28" i="30"/>
  <c r="AU28" i="30"/>
  <c r="Y28" i="33" s="1"/>
  <c r="AT28" i="30"/>
  <c r="AY27" i="30"/>
  <c r="Z27" i="33" s="1"/>
  <c r="AX27" i="30"/>
  <c r="AT27" i="30"/>
  <c r="AY26" i="30"/>
  <c r="Z26" i="33" s="1"/>
  <c r="AX26" i="30"/>
  <c r="AU26" i="30"/>
  <c r="Y26" i="33" s="1"/>
  <c r="AT26" i="30"/>
  <c r="AY25" i="30"/>
  <c r="Z25" i="33" s="1"/>
  <c r="AX25" i="30"/>
  <c r="AT25" i="30"/>
  <c r="AY24" i="30"/>
  <c r="Z24" i="33" s="1"/>
  <c r="AX24" i="30"/>
  <c r="AU24" i="30"/>
  <c r="Y24" i="33" s="1"/>
  <c r="AT24" i="30"/>
  <c r="AY23" i="30"/>
  <c r="Z23" i="33" s="1"/>
  <c r="AX23" i="30"/>
  <c r="AU23" i="30"/>
  <c r="AT23" i="30"/>
  <c r="AY22" i="30"/>
  <c r="Z22" i="33" s="1"/>
  <c r="AX22" i="30"/>
  <c r="AU22" i="30"/>
  <c r="AT22" i="30"/>
  <c r="AY21" i="30"/>
  <c r="Z21" i="33" s="1"/>
  <c r="AU21" i="30"/>
  <c r="Y21" i="33" s="1"/>
  <c r="AT21" i="30"/>
  <c r="AY20" i="30"/>
  <c r="Z20" i="33" s="1"/>
  <c r="AX20" i="30"/>
  <c r="AU20" i="30"/>
  <c r="AT20" i="30"/>
  <c r="AY19" i="30"/>
  <c r="Z19" i="33" s="1"/>
  <c r="AX19" i="30"/>
  <c r="AU19" i="30"/>
  <c r="Y19" i="33" s="1"/>
  <c r="AT19" i="30"/>
  <c r="AX18" i="30"/>
  <c r="AT18" i="30"/>
  <c r="AY17" i="30"/>
  <c r="Z17" i="33" s="1"/>
  <c r="AX17" i="30"/>
  <c r="AU17" i="30"/>
  <c r="AT17" i="30"/>
  <c r="AX16" i="30"/>
  <c r="AT16" i="30"/>
  <c r="AY15" i="30"/>
  <c r="Z15" i="33" s="1"/>
  <c r="AX15" i="30"/>
  <c r="AU15" i="30"/>
  <c r="Y15" i="33" s="1"/>
  <c r="AT15" i="30"/>
  <c r="AX14" i="30"/>
  <c r="AT14" i="30"/>
  <c r="AY13" i="30"/>
  <c r="Z13" i="33" s="1"/>
  <c r="AX13" i="30"/>
  <c r="AU13" i="30"/>
  <c r="AT13" i="30"/>
  <c r="AY12" i="30"/>
  <c r="AX12" i="30"/>
  <c r="AT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Y46" i="29"/>
  <c r="AX46" i="29"/>
  <c r="AU46" i="29"/>
  <c r="AV46" i="29" s="1"/>
  <c r="AT46" i="29"/>
  <c r="AY45" i="29"/>
  <c r="V49" i="33" s="1"/>
  <c r="AX45" i="29"/>
  <c r="AU45" i="29"/>
  <c r="AT45" i="29"/>
  <c r="AY44" i="29"/>
  <c r="V48" i="33" s="1"/>
  <c r="AX44" i="29"/>
  <c r="AU44" i="29"/>
  <c r="U48" i="33" s="1"/>
  <c r="AT44" i="29"/>
  <c r="AY43" i="29"/>
  <c r="V47" i="33" s="1"/>
  <c r="AX43" i="29"/>
  <c r="AU43" i="29"/>
  <c r="U47" i="33" s="1"/>
  <c r="AT43" i="29"/>
  <c r="AY42" i="29"/>
  <c r="V46" i="33" s="1"/>
  <c r="AX42" i="29"/>
  <c r="AU42" i="29"/>
  <c r="AT42" i="29"/>
  <c r="AY41" i="29"/>
  <c r="V45" i="33" s="1"/>
  <c r="AX41" i="29"/>
  <c r="AU41" i="29"/>
  <c r="AT41" i="29"/>
  <c r="AY40" i="29"/>
  <c r="V44" i="33" s="1"/>
  <c r="AX40" i="29"/>
  <c r="AU40" i="29"/>
  <c r="U44" i="33" s="1"/>
  <c r="AT40" i="29"/>
  <c r="AX39" i="29"/>
  <c r="AT39" i="29"/>
  <c r="AY38" i="29"/>
  <c r="V38" i="33" s="1"/>
  <c r="AX38" i="29"/>
  <c r="AU38" i="29"/>
  <c r="U38" i="33" s="1"/>
  <c r="AT38" i="29"/>
  <c r="AY37" i="29"/>
  <c r="V37" i="33" s="1"/>
  <c r="AX37" i="29"/>
  <c r="AU37" i="29"/>
  <c r="AT37" i="29"/>
  <c r="AY36" i="29"/>
  <c r="V36" i="33" s="1"/>
  <c r="AX36" i="29"/>
  <c r="AU36" i="29"/>
  <c r="AT36" i="29"/>
  <c r="AX35" i="29"/>
  <c r="AT35" i="29"/>
  <c r="AY34" i="29"/>
  <c r="V34" i="33" s="1"/>
  <c r="AX34" i="29"/>
  <c r="AU34" i="29"/>
  <c r="AT34" i="29"/>
  <c r="AY33" i="29"/>
  <c r="V33" i="33" s="1"/>
  <c r="AX33" i="29"/>
  <c r="AU33" i="29"/>
  <c r="AT33" i="29"/>
  <c r="AY32" i="29"/>
  <c r="V32" i="33" s="1"/>
  <c r="AX32" i="29"/>
  <c r="AU32" i="29"/>
  <c r="U32" i="33" s="1"/>
  <c r="AT32" i="29"/>
  <c r="AY31" i="29"/>
  <c r="AX31" i="29"/>
  <c r="AT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O54" i="28" s="1"/>
  <c r="BB54" i="28" s="1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O54" i="27" s="1"/>
  <c r="BB54" i="27" s="1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Z52" i="27" s="1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Z50" i="27" s="1"/>
  <c r="AT50" i="27"/>
  <c r="AN50" i="27"/>
  <c r="AM50" i="27"/>
  <c r="AL50" i="27"/>
  <c r="AK50" i="27"/>
  <c r="AO50" i="27" s="1"/>
  <c r="BB50" i="27" s="1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N15" i="21" s="1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U22" i="24" l="1"/>
  <c r="V16" i="24"/>
  <c r="AO52" i="29"/>
  <c r="AO51" i="27"/>
  <c r="AO50" i="31"/>
  <c r="AO50" i="29"/>
  <c r="AO51" i="30"/>
  <c r="AO37" i="31"/>
  <c r="AZ53" i="30"/>
  <c r="AZ52" i="30"/>
  <c r="AO55" i="30"/>
  <c r="BC55" i="30" s="1"/>
  <c r="BB50" i="32"/>
  <c r="AO49" i="31"/>
  <c r="T24" i="24"/>
  <c r="W18" i="24"/>
  <c r="AO52" i="26"/>
  <c r="AO46" i="27"/>
  <c r="AR46" i="27" s="1"/>
  <c r="AO50" i="28"/>
  <c r="BB46" i="29"/>
  <c r="AO30" i="29"/>
  <c r="BB30" i="29" s="1"/>
  <c r="T36" i="33"/>
  <c r="AO12" i="29"/>
  <c r="T49" i="33"/>
  <c r="AO21" i="29"/>
  <c r="T21" i="33" s="1"/>
  <c r="V20" i="24"/>
  <c r="AO38" i="27"/>
  <c r="AO45" i="27"/>
  <c r="AO23" i="27"/>
  <c r="L23" i="33" s="1"/>
  <c r="AO34" i="27"/>
  <c r="AO44" i="27"/>
  <c r="AO30" i="27"/>
  <c r="AO20" i="27"/>
  <c r="L20" i="33" s="1"/>
  <c r="AO22" i="27"/>
  <c r="AR22" i="27" s="1"/>
  <c r="AO35" i="26"/>
  <c r="AO31" i="26"/>
  <c r="AR31" i="26" s="1"/>
  <c r="AU31" i="26" s="1"/>
  <c r="AO11" i="26"/>
  <c r="AO20" i="26"/>
  <c r="AO26" i="26"/>
  <c r="AO19" i="26"/>
  <c r="AO45" i="28"/>
  <c r="P49" i="33" s="1"/>
  <c r="AO49" i="28"/>
  <c r="AO29" i="28"/>
  <c r="AZ46" i="30"/>
  <c r="AF22" i="24"/>
  <c r="AV46" i="32"/>
  <c r="BB46" i="32"/>
  <c r="AV43" i="29"/>
  <c r="AZ55" i="28"/>
  <c r="BB54" i="32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BC46" i="30"/>
  <c r="AV43" i="30"/>
  <c r="AV39" i="30"/>
  <c r="AZ37" i="30"/>
  <c r="AZ33" i="30"/>
  <c r="AZ32" i="30"/>
  <c r="AZ15" i="29"/>
  <c r="AV24" i="30"/>
  <c r="AV19" i="30"/>
  <c r="AV55" i="29"/>
  <c r="AO55" i="29"/>
  <c r="AZ54" i="29"/>
  <c r="AO54" i="29"/>
  <c r="BB54" i="29" s="1"/>
  <c r="AZ51" i="29"/>
  <c r="AV51" i="29"/>
  <c r="AZ50" i="29"/>
  <c r="AZ47" i="29"/>
  <c r="AV47" i="29"/>
  <c r="AZ26" i="28"/>
  <c r="AZ40" i="29"/>
  <c r="T43" i="33"/>
  <c r="AV38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BC38" i="31"/>
  <c r="AB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BC30" i="31"/>
  <c r="AB30" i="33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M43" i="21"/>
  <c r="T30" i="33"/>
  <c r="AZ23" i="29"/>
  <c r="U23" i="33"/>
  <c r="AV22" i="29"/>
  <c r="U22" i="33"/>
  <c r="AZ20" i="29"/>
  <c r="U20" i="33"/>
  <c r="AV19" i="29"/>
  <c r="U19" i="33"/>
  <c r="V12" i="33"/>
  <c r="N18" i="21"/>
  <c r="L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AV36" i="27"/>
  <c r="M36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T32" i="33"/>
  <c r="AV52" i="29"/>
  <c r="AB24" i="24"/>
  <c r="X32" i="33"/>
  <c r="X43" i="33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Z15" i="30"/>
  <c r="AF24" i="24"/>
  <c r="AZ24" i="30"/>
  <c r="AO49" i="30"/>
  <c r="AV52" i="30"/>
  <c r="AO28" i="31"/>
  <c r="AO34" i="31"/>
  <c r="AV52" i="31"/>
  <c r="AF28" i="24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L41" i="21" s="1"/>
  <c r="AZ48" i="28"/>
  <c r="AO52" i="28"/>
  <c r="AO17" i="29"/>
  <c r="T17" i="33" s="1"/>
  <c r="AO18" i="29"/>
  <c r="AV48" i="29"/>
  <c r="AO51" i="29"/>
  <c r="BC51" i="29" s="1"/>
  <c r="AO53" i="29"/>
  <c r="X49" i="33"/>
  <c r="AO52" i="30"/>
  <c r="AV53" i="30"/>
  <c r="AO23" i="31"/>
  <c r="AO24" i="31"/>
  <c r="AO45" i="31"/>
  <c r="AZ46" i="31"/>
  <c r="AZ48" i="31"/>
  <c r="AO52" i="31"/>
  <c r="AZ48" i="32"/>
  <c r="BC52" i="32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F49" i="33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AO48" i="29"/>
  <c r="L43" i="21" s="1"/>
  <c r="U24" i="24"/>
  <c r="AV31" i="30"/>
  <c r="AZ34" i="30"/>
  <c r="AZ36" i="30"/>
  <c r="AZ38" i="30"/>
  <c r="AZ47" i="30"/>
  <c r="AZ49" i="30"/>
  <c r="AV55" i="30"/>
  <c r="AZ11" i="31"/>
  <c r="AZ15" i="31"/>
  <c r="AZ31" i="31"/>
  <c r="U28" i="24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L45" i="21" s="1"/>
  <c r="AB16" i="24"/>
  <c r="AZ17" i="31"/>
  <c r="AZ13" i="31"/>
  <c r="AV17" i="31"/>
  <c r="AZ21" i="30"/>
  <c r="AZ26" i="30"/>
  <c r="AZ44" i="32"/>
  <c r="AF33" i="33"/>
  <c r="AF48" i="33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V41" i="30"/>
  <c r="AV21" i="30"/>
  <c r="AV36" i="30"/>
  <c r="AZ40" i="30"/>
  <c r="AO11" i="30"/>
  <c r="X11" i="33" s="1"/>
  <c r="AZ20" i="30"/>
  <c r="X33" i="33"/>
  <c r="X35" i="33"/>
  <c r="AV23" i="30"/>
  <c r="AZ30" i="30"/>
  <c r="X45" i="33"/>
  <c r="AZ39" i="30"/>
  <c r="X21" i="33"/>
  <c r="AZ17" i="30"/>
  <c r="AZ19" i="30"/>
  <c r="X24" i="33"/>
  <c r="X28" i="33"/>
  <c r="AZ28" i="30"/>
  <c r="AZ43" i="29"/>
  <c r="AZ44" i="29"/>
  <c r="AV44" i="29"/>
  <c r="T48" i="33"/>
  <c r="AV20" i="29"/>
  <c r="AO23" i="29"/>
  <c r="AO25" i="29"/>
  <c r="AO28" i="29"/>
  <c r="T28" i="33" s="1"/>
  <c r="AZ30" i="29"/>
  <c r="AZ42" i="29"/>
  <c r="AO20" i="29"/>
  <c r="T20" i="33" s="1"/>
  <c r="AV32" i="29"/>
  <c r="T35" i="33"/>
  <c r="T37" i="33"/>
  <c r="AO19" i="29"/>
  <c r="T19" i="33" s="1"/>
  <c r="AV23" i="29"/>
  <c r="AZ38" i="29"/>
  <c r="AZ22" i="29"/>
  <c r="AZ24" i="29"/>
  <c r="AO27" i="29"/>
  <c r="AV40" i="29"/>
  <c r="T47" i="33"/>
  <c r="AO15" i="29"/>
  <c r="AV24" i="29"/>
  <c r="AO31" i="29"/>
  <c r="AO11" i="29"/>
  <c r="T11" i="33" s="1"/>
  <c r="AZ34" i="29"/>
  <c r="AZ36" i="29"/>
  <c r="AV44" i="28"/>
  <c r="AO42" i="28"/>
  <c r="AO43" i="28"/>
  <c r="AO20" i="28"/>
  <c r="BC20" i="28" s="1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AR50" i="32"/>
  <c r="BC50" i="32"/>
  <c r="BB30" i="31"/>
  <c r="BB38" i="31"/>
  <c r="AR30" i="31"/>
  <c r="AZ33" i="31"/>
  <c r="AZ37" i="31"/>
  <c r="AR38" i="31"/>
  <c r="AZ41" i="31"/>
  <c r="AZ45" i="31"/>
  <c r="AZ49" i="31"/>
  <c r="AZ53" i="31"/>
  <c r="BB50" i="30"/>
  <c r="AR50" i="30"/>
  <c r="AV22" i="30"/>
  <c r="AV26" i="30"/>
  <c r="AV30" i="30"/>
  <c r="AV34" i="30"/>
  <c r="AV38" i="30"/>
  <c r="AV42" i="30"/>
  <c r="AV46" i="30"/>
  <c r="AV50" i="30"/>
  <c r="AV54" i="30"/>
  <c r="AZ33" i="29"/>
  <c r="AZ37" i="29"/>
  <c r="AZ41" i="29"/>
  <c r="AZ45" i="29"/>
  <c r="AR46" i="29"/>
  <c r="BC46" i="29"/>
  <c r="AZ49" i="29"/>
  <c r="AZ53" i="29"/>
  <c r="AZ13" i="28"/>
  <c r="AZ33" i="28"/>
  <c r="AZ41" i="28"/>
  <c r="AZ45" i="28"/>
  <c r="AZ49" i="28"/>
  <c r="AZ53" i="28"/>
  <c r="AR54" i="28"/>
  <c r="BC54" i="28"/>
  <c r="BC51" i="27"/>
  <c r="AR51" i="27"/>
  <c r="BB51" i="27"/>
  <c r="AZ13" i="27"/>
  <c r="AZ33" i="27"/>
  <c r="AZ41" i="27"/>
  <c r="AZ45" i="27"/>
  <c r="AZ49" i="27"/>
  <c r="AR50" i="27"/>
  <c r="BC50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48" i="19"/>
  <c r="AM49" i="19"/>
  <c r="AM50" i="19"/>
  <c r="AM51" i="19"/>
  <c r="AM52" i="19"/>
  <c r="AM53" i="19"/>
  <c r="AM54" i="19"/>
  <c r="AM55" i="19"/>
  <c r="AM11" i="19"/>
  <c r="AL11" i="19"/>
  <c r="AL48" i="19"/>
  <c r="AL49" i="19"/>
  <c r="AL50" i="19"/>
  <c r="AL51" i="19"/>
  <c r="AL52" i="19"/>
  <c r="AL53" i="19"/>
  <c r="AL54" i="19"/>
  <c r="AL55" i="19"/>
  <c r="AK48" i="19"/>
  <c r="AK49" i="19"/>
  <c r="AK50" i="19"/>
  <c r="AK51" i="19"/>
  <c r="AK52" i="19"/>
  <c r="AK53" i="19"/>
  <c r="AK54" i="19"/>
  <c r="AK55" i="19"/>
  <c r="AK11" i="19"/>
  <c r="AX11" i="19"/>
  <c r="AT11" i="19"/>
  <c r="AN48" i="19"/>
  <c r="AN49" i="19"/>
  <c r="AN50" i="19"/>
  <c r="AN51" i="19"/>
  <c r="AN52" i="19"/>
  <c r="AN53" i="19"/>
  <c r="AN54" i="19"/>
  <c r="AN55" i="19"/>
  <c r="AR50" i="31" l="1"/>
  <c r="BC50" i="31"/>
  <c r="BB50" i="31"/>
  <c r="BC52" i="29"/>
  <c r="AR52" i="29"/>
  <c r="BB52" i="29"/>
  <c r="AB37" i="33"/>
  <c r="BC37" i="31"/>
  <c r="AR37" i="31"/>
  <c r="BB37" i="31"/>
  <c r="BC49" i="31"/>
  <c r="AR49" i="31"/>
  <c r="BB49" i="31"/>
  <c r="BB50" i="29"/>
  <c r="AR50" i="29"/>
  <c r="BC50" i="29"/>
  <c r="BC51" i="30"/>
  <c r="AR51" i="30"/>
  <c r="BB51" i="30"/>
  <c r="BC52" i="26"/>
  <c r="AR52" i="26"/>
  <c r="BB52" i="26"/>
  <c r="H20" i="33"/>
  <c r="BC20" i="26"/>
  <c r="AR20" i="26"/>
  <c r="BB20" i="26"/>
  <c r="H26" i="33"/>
  <c r="BB26" i="26"/>
  <c r="BC26" i="26"/>
  <c r="AR26" i="26"/>
  <c r="BB38" i="27"/>
  <c r="L38" i="33"/>
  <c r="BB34" i="27"/>
  <c r="L34" i="33"/>
  <c r="T12" i="33"/>
  <c r="AR12" i="29"/>
  <c r="AU12" i="29" s="1"/>
  <c r="AR38" i="27"/>
  <c r="BC38" i="27"/>
  <c r="BC46" i="27"/>
  <c r="BB46" i="27"/>
  <c r="BB50" i="28"/>
  <c r="AR50" i="28"/>
  <c r="BC50" i="28"/>
  <c r="L49" i="33"/>
  <c r="BC45" i="27"/>
  <c r="AR45" i="27"/>
  <c r="BB45" i="27"/>
  <c r="AR34" i="27"/>
  <c r="BC34" i="27"/>
  <c r="AR30" i="27"/>
  <c r="BC30" i="27"/>
  <c r="L48" i="33"/>
  <c r="BB44" i="27"/>
  <c r="M39" i="21"/>
  <c r="E39" i="21"/>
  <c r="N39" i="21"/>
  <c r="F39" i="21"/>
  <c r="AR29" i="28"/>
  <c r="AU29" i="28" s="1"/>
  <c r="P29" i="33"/>
  <c r="BC55" i="26"/>
  <c r="BB55" i="26"/>
  <c r="AR55" i="30"/>
  <c r="BB55" i="30"/>
  <c r="AF14" i="24"/>
  <c r="AB14" i="24"/>
  <c r="BB30" i="27"/>
  <c r="L30" i="33"/>
  <c r="L22" i="33"/>
  <c r="BC22" i="27"/>
  <c r="BB22" i="27"/>
  <c r="H35" i="33"/>
  <c r="AR35" i="26"/>
  <c r="AU35" i="26" s="1"/>
  <c r="H11" i="33"/>
  <c r="AR11" i="26"/>
  <c r="AU11" i="26" s="1"/>
  <c r="BC49" i="28"/>
  <c r="AR49" i="28"/>
  <c r="BB49" i="28"/>
  <c r="BC52" i="27"/>
  <c r="AR52" i="27"/>
  <c r="BB52" i="27"/>
  <c r="P47" i="33"/>
  <c r="BC43" i="28"/>
  <c r="AR43" i="28"/>
  <c r="BB43" i="28"/>
  <c r="BC36" i="29"/>
  <c r="AR36" i="29"/>
  <c r="BB36" i="29"/>
  <c r="BC12" i="29"/>
  <c r="BB12" i="29"/>
  <c r="AR30" i="29"/>
  <c r="AR31" i="28"/>
  <c r="AU31" i="28" s="1"/>
  <c r="BB40" i="28"/>
  <c r="BC41" i="28"/>
  <c r="AR41" i="28"/>
  <c r="H31" i="33"/>
  <c r="D40" i="21"/>
  <c r="BC23" i="27"/>
  <c r="AR23" i="27"/>
  <c r="BB23" i="27"/>
  <c r="BC20" i="27"/>
  <c r="AR20" i="27"/>
  <c r="BB20" i="27"/>
  <c r="BC44" i="27"/>
  <c r="AR44" i="27"/>
  <c r="BB24" i="27"/>
  <c r="AR19" i="27"/>
  <c r="BC28" i="27"/>
  <c r="AR28" i="27"/>
  <c r="BB28" i="27"/>
  <c r="BC25" i="27"/>
  <c r="BB25" i="27"/>
  <c r="AR42" i="27"/>
  <c r="BC42" i="27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M18" i="21"/>
  <c r="S48" i="33"/>
  <c r="S43" i="33"/>
  <c r="O32" i="33"/>
  <c r="O30" i="33"/>
  <c r="O41" i="21"/>
  <c r="O28" i="33"/>
  <c r="O19" i="33"/>
  <c r="K49" i="33"/>
  <c r="K46" i="33"/>
  <c r="K36" i="33"/>
  <c r="O40" i="21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M15" i="21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G45" i="21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O46" i="21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O45" i="21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M44" i="21" s="1"/>
  <c r="X12" i="33"/>
  <c r="L19" i="21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O43" i="21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O42" i="21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G41" i="21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G46" i="21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L39" i="21" s="1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BB46" i="19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BB43" i="19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BB26" i="27"/>
  <c r="AR24" i="28"/>
  <c r="BB31" i="28"/>
  <c r="AR55" i="28"/>
  <c r="BB23" i="28"/>
  <c r="AR15" i="29"/>
  <c r="BB15" i="30"/>
  <c r="AR26" i="31"/>
  <c r="AR45" i="31"/>
  <c r="AR52" i="32"/>
  <c r="AZ50" i="19"/>
  <c r="AZ42" i="19"/>
  <c r="BB40" i="27"/>
  <c r="BC15" i="29"/>
  <c r="AR11" i="31"/>
  <c r="AZ40" i="19"/>
  <c r="AR23" i="19"/>
  <c r="AR15" i="19"/>
  <c r="T14" i="24"/>
  <c r="BC13" i="19"/>
  <c r="AZ34" i="19"/>
  <c r="L14" i="21"/>
  <c r="AZ24" i="19"/>
  <c r="AZ32" i="19"/>
  <c r="AR40" i="19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BB44" i="19"/>
  <c r="AR34" i="19"/>
  <c r="AZ47" i="19"/>
  <c r="BC44" i="19"/>
  <c r="AZ26" i="19"/>
  <c r="AZ21" i="19"/>
  <c r="BC23" i="19"/>
  <c r="BC38" i="19"/>
  <c r="AZ31" i="19"/>
  <c r="AZ23" i="19"/>
  <c r="AZ41" i="19"/>
  <c r="AZ33" i="19"/>
  <c r="BB36" i="19"/>
  <c r="AR28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AZ12" i="29"/>
  <c r="AV12" i="29"/>
  <c r="U12" i="33"/>
  <c r="Q29" i="33"/>
  <c r="AV29" i="28"/>
  <c r="AY29" i="28" s="1"/>
  <c r="G44" i="21"/>
  <c r="AV35" i="26"/>
  <c r="AY35" i="26" s="1"/>
  <c r="I35" i="33"/>
  <c r="BB11" i="26"/>
  <c r="AZ11" i="26"/>
  <c r="BC11" i="26"/>
  <c r="AV11" i="26"/>
  <c r="I11" i="33"/>
  <c r="AV31" i="28"/>
  <c r="AZ31" i="28"/>
  <c r="Q31" i="33"/>
  <c r="E42" i="21"/>
  <c r="AR52" i="19"/>
  <c r="BC52" i="19"/>
  <c r="BB52" i="19"/>
  <c r="BB27" i="31"/>
  <c r="AV27" i="31"/>
  <c r="AZ27" i="31"/>
  <c r="AR14" i="19"/>
  <c r="AU14" i="19" s="1"/>
  <c r="E14" i="33" s="1"/>
  <c r="E15" i="21"/>
  <c r="AV17" i="27"/>
  <c r="AY17" i="27" s="1"/>
  <c r="M17" i="33"/>
  <c r="BC11" i="29"/>
  <c r="AZ11" i="29"/>
  <c r="BC13" i="29"/>
  <c r="BB31" i="29"/>
  <c r="AV21" i="29"/>
  <c r="AY21" i="29" s="1"/>
  <c r="U21" i="33"/>
  <c r="AV31" i="29"/>
  <c r="AV39" i="29"/>
  <c r="AY39" i="29" s="1"/>
  <c r="V43" i="33" s="1"/>
  <c r="AZ25" i="29"/>
  <c r="AV11" i="28"/>
  <c r="AZ11" i="28"/>
  <c r="I12" i="33"/>
  <c r="AV12" i="26"/>
  <c r="AV37" i="26"/>
  <c r="BB37" i="26"/>
  <c r="I37" i="33"/>
  <c r="AZ12" i="26"/>
  <c r="O15" i="21" s="1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AV16" i="29"/>
  <c r="AE22" i="24" s="1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F15" i="21"/>
  <c r="BB18" i="26"/>
  <c r="AH18" i="33"/>
  <c r="AG28" i="24"/>
  <c r="F21" i="21"/>
  <c r="AH16" i="33"/>
  <c r="O21" i="2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M14" i="21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W12" i="33" l="1"/>
  <c r="O18" i="21"/>
  <c r="AE21" i="33"/>
  <c r="AE25" i="33"/>
  <c r="G39" i="21"/>
  <c r="O39" i="21"/>
  <c r="AZ29" i="28"/>
  <c r="R29" i="33"/>
  <c r="G42" i="21"/>
  <c r="S31" i="33"/>
  <c r="AE27" i="33"/>
  <c r="V21" i="33"/>
  <c r="AZ21" i="29"/>
  <c r="N17" i="33"/>
  <c r="AZ17" i="27"/>
  <c r="K11" i="33"/>
  <c r="J35" i="33"/>
  <c r="AZ35" i="26"/>
  <c r="W25" i="33"/>
  <c r="AV14" i="19"/>
  <c r="AY14" i="19" s="1"/>
  <c r="S11" i="33"/>
  <c r="AY16" i="29"/>
  <c r="AD22" i="24"/>
  <c r="W11" i="33"/>
  <c r="BB39" i="29"/>
  <c r="BC39" i="29"/>
  <c r="BB21" i="29"/>
  <c r="AZ39" i="29"/>
  <c r="K25" i="33"/>
  <c r="K37" i="33"/>
  <c r="K12" i="33"/>
  <c r="AV12" i="19"/>
  <c r="AY12" i="19" s="1"/>
  <c r="N14" i="21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W27" i="33"/>
  <c r="S25" i="33"/>
  <c r="O16" i="21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D16" i="24" l="1"/>
  <c r="AE16" i="24"/>
  <c r="S29" i="33"/>
  <c r="W21" i="33"/>
  <c r="AJ21" i="33" s="1"/>
  <c r="O17" i="33"/>
  <c r="O19" i="21"/>
  <c r="O44" i="21"/>
  <c r="BC35" i="26"/>
  <c r="BB35" i="26"/>
  <c r="K35" i="33"/>
  <c r="F12" i="33"/>
  <c r="AZ12" i="19"/>
  <c r="AZ14" i="19"/>
  <c r="BC14" i="19" s="1"/>
  <c r="F14" i="33"/>
  <c r="AZ16" i="29"/>
  <c r="AI22" i="24" s="1"/>
  <c r="BC16" i="29"/>
  <c r="AK22" i="24" s="1"/>
  <c r="BB16" i="29"/>
  <c r="AJ22" i="24" s="1"/>
  <c r="V16" i="33"/>
  <c r="AG22" i="24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G15" i="21"/>
  <c r="BC17" i="26"/>
  <c r="O29" i="33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G14" i="33" l="1"/>
  <c r="O14" i="21"/>
  <c r="G12" i="33"/>
  <c r="AJ44" i="33" s="1"/>
  <c r="W16" i="33"/>
  <c r="G18" i="21"/>
  <c r="AH22" i="24"/>
  <c r="G18" i="33"/>
  <c r="AD14" i="24"/>
  <c r="AY16" i="19"/>
  <c r="BB35" i="19"/>
  <c r="BC35" i="19"/>
  <c r="AJ27" i="33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K26" i="24" l="1"/>
  <c r="AJ14" i="33"/>
  <c r="AJ46" i="33"/>
  <c r="AJ12" i="33"/>
  <c r="AJ18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<sst xmlns="http://schemas.openxmlformats.org/spreadsheetml/2006/main" count="1851" uniqueCount="266">
  <si>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</si>
  <si>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</si>
  <si>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</si>
  <si>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</si>
  <si>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</si>
  <si>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</si>
  <si>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</si>
  <si>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</si>
  <si>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</si>
  <si>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</si>
  <si>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</si>
  <si>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</si>
  <si>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</si>
  <si>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</si>
  <si>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</si>
  <si>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</si>
  <si>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</si>
  <si>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</si>
  <si>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</si>
  <si>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</si>
  <si>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</si>
  <si>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</si>
  <si>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</si>
  <si>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</si>
  <si>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</si>
  <si>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</si>
  <si>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</si>
  <si>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</si>
  <si>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</si>
  <si>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</si>
  <si>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</si>
  <si>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</si>
  <si>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</si>
  <si>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</si>
  <si>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</si>
  <si>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</si>
  <si>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</si>
  <si>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</si>
  <si>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</si>
  <si>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</si>
  <si>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</si>
  <si>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</si>
  <si>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</si>
  <si>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</si>
  <si>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</si>
  <si>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</si>
  <si>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</si>
  <si>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</si>
  <si>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</si>
  <si>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</si>
  <si>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</si>
  <si>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</si>
  <si>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</si>
  <si>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</si>
  <si>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</si>
  <si>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</si>
  <si>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</si>
  <si>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</si>
  <si>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</si>
  <si>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</si>
  <si>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</si>
  <si>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</si>
  <si>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</si>
  <si>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</si>
  <si>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</si>
  <si>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</si>
  <si>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</si>
  <si>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</si>
  <si>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</si>
  <si>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</si>
  <si>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</si>
  <si>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</si>
  <si>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</si>
  <si>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</si>
  <si>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</si>
  <si>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</si>
  <si>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</si>
  <si>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</si>
  <si>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</si>
  <si>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</si>
  <si>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</si>
  <si>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</si>
  <si>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</si>
  <si>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</si>
  <si>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</si>
  <si>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</si>
  <si>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</si>
  <si>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</si>
  <si>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</si>
  <si>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</si>
  <si>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</si>
  <si>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</si>
  <si>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</si>
  <si>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</si>
  <si>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</si>
  <si>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</si>
  <si>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</si>
  <si>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</si>
  <si>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</si>
  <si>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</si>
  <si>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</si>
  <si>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</si>
  <si>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</si>
  <si>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</si>
  <si>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</si>
  <si>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</si>
  <si>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</si>
  <si>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</si>
  <si>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</si>
  <si>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</si>
  <si>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</si>
  <si>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</si>
  <si>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</si>
  <si>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</si>
  <si>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</si>
  <si>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</si>
  <si>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</si>
  <si>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</si>
  <si>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</si>
  <si>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</si>
  <si>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</si>
  <si>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</si>
  <si>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</si>
  <si>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</si>
  <si>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</si>
  <si>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</si>
  <si>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</si>
  <si>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</si>
  <si>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</si>
  <si>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</si>
  <si>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</si>
  <si>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</si>
  <si>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</si>
  <si>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</si>
  <si>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</si>
  <si>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</si>
  <si>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</si>
  <si>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</si>
  <si>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</si>
  <si>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</si>
  <si>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</si>
  <si>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</si>
  <si>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</si>
  <si>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</si>
  <si>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</si>
  <si>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CENTRO PREPARA HERMANAS MIRABAL (SABADOS) - 10658</t>
  </si>
  <si>
    <t xml:space="preserve">FELIZ </t>
  </si>
  <si>
    <t>ANGELICA MARIA</t>
  </si>
  <si>
    <t>CARRERA DE LA CRUZ</t>
  </si>
  <si>
    <t>ANNY MICHELY</t>
  </si>
  <si>
    <t>MONTERO ESTRELLA</t>
  </si>
  <si>
    <t>ANYI PATRICIA</t>
  </si>
  <si>
    <t>MONTES DE OCA MEJIA</t>
  </si>
  <si>
    <t>ARIEL</t>
  </si>
  <si>
    <t>MELO VIZCAINO</t>
  </si>
  <si>
    <t>CARLOS JOSE</t>
  </si>
  <si>
    <t xml:space="preserve">BRAZOBAN </t>
  </si>
  <si>
    <t>CESAR AUGUSTO</t>
  </si>
  <si>
    <t>MONTAS VASQUEZ</t>
  </si>
  <si>
    <t>CHERLANDE</t>
  </si>
  <si>
    <t xml:space="preserve">JEAN-FRANCOIS </t>
  </si>
  <si>
    <t>CLARY</t>
  </si>
  <si>
    <t>D OLEO MORILLO</t>
  </si>
  <si>
    <t>DEVORA VICTORIA</t>
  </si>
  <si>
    <t>SEPULVEDA VASQUEZ</t>
  </si>
  <si>
    <t>DIANA YASMIN</t>
  </si>
  <si>
    <t>LEYBA CEBALLOS</t>
  </si>
  <si>
    <t>EDISON MANUEL</t>
  </si>
  <si>
    <t>SORIANO MARTINEZ</t>
  </si>
  <si>
    <t>EDUARDO ANTONIO</t>
  </si>
  <si>
    <t>FELIZ CORDERO</t>
  </si>
  <si>
    <t>EMANUEL</t>
  </si>
  <si>
    <t xml:space="preserve">LOUIS </t>
  </si>
  <si>
    <t>ESPERANZA</t>
  </si>
  <si>
    <t>DIAZ TUCENT</t>
  </si>
  <si>
    <t>GEIDY DAHIANA</t>
  </si>
  <si>
    <t xml:space="preserve">MORENO </t>
  </si>
  <si>
    <t>HASNEL</t>
  </si>
  <si>
    <t>BRAZOBAN DE JESUS</t>
  </si>
  <si>
    <t>ILIONISE</t>
  </si>
  <si>
    <t>JEAN BAPTISTE</t>
  </si>
  <si>
    <t>INGRID ESTHER</t>
  </si>
  <si>
    <t>MONTERO SELMO</t>
  </si>
  <si>
    <t>YENDRIFER.</t>
  </si>
  <si>
    <t>MARQUEZ MORETA</t>
  </si>
  <si>
    <t>JOEL ALEXANDER</t>
  </si>
  <si>
    <t>FELIZ MEDINA</t>
  </si>
  <si>
    <t>JUAN LUIS</t>
  </si>
  <si>
    <t>MARTINEZ DE JESUS</t>
  </si>
  <si>
    <t>LUISANNA</t>
  </si>
  <si>
    <t xml:space="preserve">FERRAND </t>
  </si>
  <si>
    <t>MARIA ALEXANDRA</t>
  </si>
  <si>
    <t xml:space="preserve">MADE </t>
  </si>
  <si>
    <t>MARIANA</t>
  </si>
  <si>
    <t>AMADOR SANTOS</t>
  </si>
  <si>
    <t>MARIANGELA</t>
  </si>
  <si>
    <t>MONTERO FULCAR</t>
  </si>
  <si>
    <t>MERVIN</t>
  </si>
  <si>
    <t>TORRES DE LA CRUZ</t>
  </si>
  <si>
    <t>MICHEL</t>
  </si>
  <si>
    <t xml:space="preserve">RINCON </t>
  </si>
  <si>
    <t>MILAGROS ESPERANZA</t>
  </si>
  <si>
    <t>FRIAS LARA</t>
  </si>
  <si>
    <t>NOELIA</t>
  </si>
  <si>
    <t>MEJIA MARTINEZ</t>
  </si>
  <si>
    <t>RENE</t>
  </si>
  <si>
    <t>RUTH ESTHER</t>
  </si>
  <si>
    <t>FIGUEROA NUÑEZ</t>
  </si>
  <si>
    <t>SCARLEN  ARIANA</t>
  </si>
  <si>
    <t>VICKY LISBETH</t>
  </si>
  <si>
    <t>PARRA  PERALTA</t>
  </si>
  <si>
    <t>YERLIN VIANEYRI</t>
  </si>
  <si>
    <t>MERCADO BERROA</t>
  </si>
  <si>
    <t>YOMAIRI</t>
  </si>
  <si>
    <t>MENDOZA PRENZA</t>
  </si>
  <si>
    <t>SANDRO</t>
  </si>
  <si>
    <t>VICENTE DE LOS SANTOS</t>
  </si>
  <si>
    <t>B</t>
  </si>
  <si>
    <t>Acta Final de Calificación  2026-2027</t>
  </si>
  <si>
    <t>AÑO ESCOLAR 2026-2027</t>
  </si>
  <si>
    <t>ID</t>
  </si>
  <si>
    <t>4A-B-01</t>
  </si>
  <si>
    <t>4A-B-02</t>
  </si>
  <si>
    <t>4A-B-03</t>
  </si>
  <si>
    <t>4A-B-04</t>
  </si>
  <si>
    <t>4A-B-05</t>
  </si>
  <si>
    <t>4A-B-06</t>
  </si>
  <si>
    <t>4A-B-07</t>
  </si>
  <si>
    <t>4A-B-08</t>
  </si>
  <si>
    <t>4A-B-09</t>
  </si>
  <si>
    <t>4A-B-10</t>
  </si>
  <si>
    <t>4A-B-11</t>
  </si>
  <si>
    <t>4A-B-12</t>
  </si>
  <si>
    <t>4A-B-13</t>
  </si>
  <si>
    <t>4A-B-14</t>
  </si>
  <si>
    <t>4A-B-15</t>
  </si>
  <si>
    <t>4A-B-16</t>
  </si>
  <si>
    <t>4A-B-17</t>
  </si>
  <si>
    <t>4A-B-18</t>
  </si>
  <si>
    <t>4A-B-19</t>
  </si>
  <si>
    <t>4A-B-20</t>
  </si>
  <si>
    <t>4A-B-21</t>
  </si>
  <si>
    <t>4A-B-22</t>
  </si>
  <si>
    <t>4A-B-23</t>
  </si>
  <si>
    <t>4A-B-24</t>
  </si>
  <si>
    <t>4A-B-25</t>
  </si>
  <si>
    <t>4A-B-26</t>
  </si>
  <si>
    <t>4A-B-27</t>
  </si>
  <si>
    <t>4A-B-28</t>
  </si>
  <si>
    <t>4A-B-29</t>
  </si>
  <si>
    <t>4A-B-30</t>
  </si>
  <si>
    <t>4A-B-31</t>
  </si>
  <si>
    <t>4A-B-32</t>
  </si>
  <si>
    <t>4A-B-33</t>
  </si>
  <si>
    <t>4A-B-34</t>
  </si>
  <si>
    <t>4A-B-35</t>
  </si>
  <si>
    <t>4A-B-36</t>
  </si>
  <si>
    <t>4A-B-37</t>
  </si>
  <si>
    <t>4A-B-38</t>
  </si>
  <si>
    <t>4A-B-39</t>
  </si>
  <si>
    <t>4A-B-40</t>
  </si>
  <si>
    <t>4A-B-41</t>
  </si>
  <si>
    <t>4A-B-42</t>
  </si>
  <si>
    <t>4A-B-43</t>
  </si>
  <si>
    <t>4A-B-44</t>
  </si>
  <si>
    <t>4A-B-45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</si>
</sst>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u/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317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6" fillId="0" borderId="6" xfId="1" applyBorder="1" applyAlignment="1" applyProtection="1">
      <alignment horizontal="center"/>
      <protection locked="0"/>
    </xf>
    <xf numFmtId="0" fontId="26" fillId="0" borderId="4" xfId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center"/>
      <protection locked="0"/>
    </xf>
    <xf numFmtId="0" fontId="27" fillId="0" borderId="5" xfId="0" applyFont="1" applyBorder="1" applyAlignment="1" applyProtection="1">
      <alignment horizontal="center"/>
      <protection locked="0"/>
    </xf>
    <xf numFmtId="0" fontId="0" fillId="11" borderId="0" xfId="0" applyFill="1"/>
    <xf numFmtId="0" fontId="27" fillId="0" borderId="6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0" fontId="26" fillId="0" borderId="5" xfId="1" applyBorder="1" applyAlignment="1" applyProtection="1">
      <alignment horizontal="center"/>
      <protection locked="0"/>
    </xf>
    <xf numFmtId="0" fontId="26" fillId="0" borderId="1" xfId="1" applyBorder="1" applyAlignment="1" applyProtection="1">
      <alignment horizontal="center"/>
      <protection locked="0"/>
    </xf>
    <xf numFmtId="0" fontId="29" fillId="19" borderId="1" xfId="0" applyFont="1" applyFill="1" applyBorder="1" applyAlignment="1" applyProtection="1">
      <alignment vertical="center" wrapText="1"/>
      <protection locked="0"/>
    </xf>
    <xf numFmtId="0" fontId="29" fillId="0" borderId="1" xfId="0" applyFont="1" applyBorder="1" applyAlignment="1" applyProtection="1">
      <alignment vertical="center" wrapText="1"/>
      <protection locked="0"/>
    </xf>
    <xf numFmtId="0" fontId="25" fillId="19" borderId="1" xfId="0" applyFont="1" applyFill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1" fillId="19" borderId="1" xfId="0" applyFont="1" applyFill="1" applyBorder="1" applyAlignment="1" applyProtection="1">
      <alignment vertical="center" wrapText="1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Alignment="1">
      <alignment horizontal="center" vertical="center"/>
    </xf>
    <xf numFmtId="0" fontId="29" fillId="17" borderId="1" xfId="0" applyFont="1" applyFill="1" applyBorder="1" applyAlignment="1" applyProtection="1">
      <alignment vertical="center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</cellXfs>
  <cellStyles count="2">
    <cellStyle name="Normal" xfId="0" builtinId="0"/>
    <cellStyle name="Normal 2" xfId="1" xr:uid="{C41FC1BA-D187-4B2D-9192-EE36B4CBB943}"/>
  </cellStyles>
  <dxfs count="66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465746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314616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356526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276516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396531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5715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635695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173357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610899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696705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32</xdr:col>
      <xdr:colOff>88348</xdr:colOff>
      <xdr:row>0</xdr:row>
      <xdr:rowOff>220870</xdr:rowOff>
    </xdr:from>
    <xdr:to>
      <xdr:col>36</xdr:col>
      <xdr:colOff>227879</xdr:colOff>
      <xdr:row>6</xdr:row>
      <xdr:rowOff>167976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0EDA23-8861-3D4E-AB05-272DB2930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98174" y="220870"/>
          <a:ext cx="1729792" cy="149319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1783402</xdr:colOff>
      <xdr:row>0</xdr:row>
      <xdr:rowOff>324256</xdr:rowOff>
    </xdr:from>
    <xdr:to>
      <xdr:col>7</xdr:col>
      <xdr:colOff>273590</xdr:colOff>
      <xdr:row>7</xdr:row>
      <xdr:rowOff>159823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8F99B-8B77-41A7-9487-68563DF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21461" y="324256"/>
          <a:ext cx="1469283" cy="1294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B1" zoomScale="90" zoomScaleNormal="9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0" t="s">
        <v>144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3" t="s">
        <v>98</v>
      </c>
      <c r="AP7" s="196" t="s">
        <v>103</v>
      </c>
      <c r="AR7" s="165" t="s">
        <v>20</v>
      </c>
      <c r="AS7" s="166"/>
      <c r="AT7" s="166"/>
      <c r="AU7" s="167"/>
      <c r="AV7" s="226" t="s">
        <v>21</v>
      </c>
      <c r="AW7" s="227"/>
      <c r="AX7" s="227"/>
      <c r="AY7" s="228"/>
      <c r="AZ7" s="220" t="s">
        <v>102</v>
      </c>
      <c r="BA7" s="221"/>
      <c r="BB7" s="220" t="s">
        <v>104</v>
      </c>
      <c r="BC7" s="221"/>
    </row>
    <row r="8" spans="1:61" ht="15.75" thickBot="1" x14ac:dyDescent="0.3">
      <c r="AO8" s="194"/>
      <c r="AP8" s="197"/>
      <c r="AR8" s="168"/>
      <c r="AS8" s="169"/>
      <c r="AT8" s="169"/>
      <c r="AU8" s="170"/>
      <c r="AV8" s="229"/>
      <c r="AW8" s="230"/>
      <c r="AX8" s="230"/>
      <c r="AY8" s="231"/>
      <c r="AZ8" s="224"/>
      <c r="BA8" s="225"/>
      <c r="BB8" s="222"/>
      <c r="BC8" s="223"/>
    </row>
    <row r="9" spans="1:61" x14ac:dyDescent="0.25">
      <c r="A9" s="179" t="s">
        <v>5</v>
      </c>
      <c r="B9" s="188" t="s">
        <v>220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99" t="s">
        <v>91</v>
      </c>
      <c r="N9" s="200"/>
      <c r="O9" s="200"/>
      <c r="P9" s="200"/>
      <c r="Q9" s="200"/>
      <c r="R9" s="200"/>
      <c r="S9" s="200"/>
      <c r="T9" s="201"/>
      <c r="U9" s="211" t="s">
        <v>92</v>
      </c>
      <c r="V9" s="212"/>
      <c r="W9" s="212"/>
      <c r="X9" s="212"/>
      <c r="Y9" s="212"/>
      <c r="Z9" s="212"/>
      <c r="AA9" s="212"/>
      <c r="AB9" s="213"/>
      <c r="AC9" s="202" t="s">
        <v>93</v>
      </c>
      <c r="AD9" s="203"/>
      <c r="AE9" s="203"/>
      <c r="AF9" s="203"/>
      <c r="AG9" s="203"/>
      <c r="AH9" s="203"/>
      <c r="AI9" s="203"/>
      <c r="AJ9" s="204"/>
      <c r="AK9" s="205" t="s">
        <v>94</v>
      </c>
      <c r="AL9" s="207" t="s">
        <v>95</v>
      </c>
      <c r="AM9" s="214" t="s">
        <v>96</v>
      </c>
      <c r="AN9" s="209" t="s">
        <v>97</v>
      </c>
      <c r="AO9" s="194"/>
      <c r="AP9" s="197"/>
      <c r="AR9" s="177" t="s">
        <v>42</v>
      </c>
      <c r="AS9" s="171" t="s">
        <v>43</v>
      </c>
      <c r="AT9" s="173" t="s">
        <v>44</v>
      </c>
      <c r="AU9" s="175" t="s">
        <v>99</v>
      </c>
      <c r="AV9" s="177" t="s">
        <v>46</v>
      </c>
      <c r="AW9" s="171" t="s">
        <v>105</v>
      </c>
      <c r="AX9" s="173" t="s">
        <v>106</v>
      </c>
      <c r="AY9" s="233" t="s">
        <v>107</v>
      </c>
      <c r="AZ9" s="216" t="s">
        <v>100</v>
      </c>
      <c r="BA9" s="218" t="s">
        <v>101</v>
      </c>
      <c r="BB9" s="217" t="s">
        <v>57</v>
      </c>
      <c r="BC9" s="232" t="s">
        <v>58</v>
      </c>
    </row>
    <row r="10" spans="1:61" ht="15.75" thickBot="1" x14ac:dyDescent="0.3">
      <c r="A10" s="180"/>
      <c r="B10" s="189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3" t="s">
        <v>0</v>
      </c>
      <c r="V10" s="144" t="s">
        <v>14</v>
      </c>
      <c r="W10" s="144" t="s">
        <v>1</v>
      </c>
      <c r="X10" s="144" t="s">
        <v>16</v>
      </c>
      <c r="Y10" s="144" t="s">
        <v>2</v>
      </c>
      <c r="Z10" s="144" t="s">
        <v>17</v>
      </c>
      <c r="AA10" s="144" t="s">
        <v>3</v>
      </c>
      <c r="AB10" s="145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6"/>
      <c r="AL10" s="208"/>
      <c r="AM10" s="215"/>
      <c r="AN10" s="210"/>
      <c r="AO10" s="195"/>
      <c r="AP10" s="198"/>
      <c r="AR10" s="178"/>
      <c r="AS10" s="172"/>
      <c r="AT10" s="174"/>
      <c r="AU10" s="176"/>
      <c r="AV10" s="178"/>
      <c r="AW10" s="172"/>
      <c r="AX10" s="174"/>
      <c r="AY10" s="234"/>
      <c r="AZ10" s="217"/>
      <c r="BA10" s="219"/>
      <c r="BB10" s="217"/>
      <c r="BC10" s="232"/>
      <c r="BE10" s="315" t="s">
        <v>0</v>
      </c>
      <c r="BF10" s="315" t="s">
        <v>1</v>
      </c>
      <c r="BG10" s="316" t="s">
        <v>2</v>
      </c>
      <c r="BH10" s="315" t="s">
        <v>3</v>
      </c>
      <c r="BI10" s="315" t="s">
        <v>50</v>
      </c>
    </row>
    <row r="11" spans="1:61" ht="15" customHeight="1" thickBot="1" x14ac:dyDescent="0.3">
      <c r="A11" s="41">
        <v>1</v>
      </c>
      <c r="B11" s="140" t="s">
        <v>221</v>
      </c>
      <c r="C11" s="152" t="s">
        <v>147</v>
      </c>
      <c r="D11" s="155" t="s">
        <v>148</v>
      </c>
      <c r="E11" s="153">
        <v>90</v>
      </c>
      <c r="F11" s="154"/>
      <c r="G11" s="154">
        <v>87</v>
      </c>
      <c r="H11" s="154"/>
      <c r="I11" s="154">
        <v>89</v>
      </c>
      <c r="J11" s="154"/>
      <c r="K11" s="154">
        <v>90</v>
      </c>
      <c r="L11" s="146"/>
      <c r="M11" s="153">
        <v>94</v>
      </c>
      <c r="N11" s="154"/>
      <c r="O11" s="154">
        <v>87</v>
      </c>
      <c r="P11" s="154"/>
      <c r="Q11" s="154">
        <v>89</v>
      </c>
      <c r="R11" s="154"/>
      <c r="S11" s="154">
        <v>95</v>
      </c>
      <c r="T11" s="146"/>
      <c r="U11" s="153">
        <v>94</v>
      </c>
      <c r="V11" s="154"/>
      <c r="W11" s="154">
        <v>89</v>
      </c>
      <c r="X11" s="154"/>
      <c r="Y11" s="154">
        <v>90</v>
      </c>
      <c r="Z11" s="154"/>
      <c r="AA11" s="154">
        <v>94</v>
      </c>
      <c r="AB11" s="146"/>
      <c r="AC11" s="153">
        <v>95</v>
      </c>
      <c r="AD11" s="154"/>
      <c r="AE11" s="154">
        <v>89</v>
      </c>
      <c r="AF11" s="154"/>
      <c r="AG11" s="154">
        <v>90</v>
      </c>
      <c r="AH11" s="154"/>
      <c r="AI11" s="154">
        <v>93</v>
      </c>
      <c r="AJ11" s="147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89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91.25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91.75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91.75</v>
      </c>
      <c r="AO11" s="60">
        <f>AVERAGE(AK11:AN11)</f>
        <v>90.9375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90.9375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93.25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88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93</v>
      </c>
      <c r="BI11" s="32">
        <f>AVERAGE(BE11:BH11)</f>
        <v>90.9375</v>
      </c>
    </row>
    <row r="12" spans="1:61" ht="15.75" thickBot="1" x14ac:dyDescent="0.3">
      <c r="A12" s="45">
        <v>2</v>
      </c>
      <c r="B12" s="140" t="s">
        <v>222</v>
      </c>
      <c r="C12" s="155" t="s">
        <v>149</v>
      </c>
      <c r="D12" s="152" t="s">
        <v>150</v>
      </c>
      <c r="E12" s="153">
        <v>0</v>
      </c>
      <c r="F12" s="154"/>
      <c r="G12" s="154"/>
      <c r="H12" s="154"/>
      <c r="I12" s="154">
        <v>0</v>
      </c>
      <c r="J12" s="154"/>
      <c r="K12" s="154">
        <v>0</v>
      </c>
      <c r="L12" s="146"/>
      <c r="M12" s="153">
        <v>0</v>
      </c>
      <c r="N12" s="154"/>
      <c r="O12" s="154">
        <v>0</v>
      </c>
      <c r="P12" s="154"/>
      <c r="Q12" s="154">
        <v>0</v>
      </c>
      <c r="R12" s="154"/>
      <c r="S12" s="154">
        <v>0</v>
      </c>
      <c r="T12" s="146"/>
      <c r="U12" s="153"/>
      <c r="V12" s="154"/>
      <c r="W12" s="154"/>
      <c r="X12" s="154"/>
      <c r="Y12" s="154"/>
      <c r="Z12" s="154"/>
      <c r="AA12" s="154"/>
      <c r="AB12" s="146"/>
      <c r="AC12" s="153"/>
      <c r="AD12" s="154"/>
      <c r="AE12" s="154"/>
      <c r="AF12" s="154"/>
      <c r="AG12" s="154"/>
      <c r="AH12" s="154"/>
      <c r="AI12" s="154">
        <v>50</v>
      </c>
      <c r="AJ12" s="146"/>
      <c r="AK12" s="56">
        <f t="shared" ref="AK12:AK46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46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46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46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46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.75" thickBot="1" x14ac:dyDescent="0.3">
      <c r="A13" s="45">
        <v>3</v>
      </c>
      <c r="B13" s="140" t="s">
        <v>223</v>
      </c>
      <c r="C13" s="152" t="s">
        <v>151</v>
      </c>
      <c r="D13" s="155" t="s">
        <v>152</v>
      </c>
      <c r="E13" s="153">
        <v>0</v>
      </c>
      <c r="F13" s="154"/>
      <c r="G13" s="154">
        <v>0</v>
      </c>
      <c r="H13" s="154"/>
      <c r="I13" s="154">
        <v>0</v>
      </c>
      <c r="J13" s="154"/>
      <c r="K13" s="154">
        <v>0</v>
      </c>
      <c r="L13" s="146"/>
      <c r="M13" s="153">
        <v>0</v>
      </c>
      <c r="N13" s="154"/>
      <c r="O13" s="154">
        <v>0</v>
      </c>
      <c r="P13" s="154"/>
      <c r="Q13" s="154">
        <v>0</v>
      </c>
      <c r="R13" s="154"/>
      <c r="S13" s="154">
        <v>0</v>
      </c>
      <c r="T13" s="146"/>
      <c r="U13" s="153"/>
      <c r="V13" s="154"/>
      <c r="W13" s="154"/>
      <c r="X13" s="154"/>
      <c r="Y13" s="154"/>
      <c r="Z13" s="154"/>
      <c r="AA13" s="154"/>
      <c r="AB13" s="146"/>
      <c r="AC13" s="153"/>
      <c r="AD13" s="154"/>
      <c r="AE13" s="154"/>
      <c r="AF13" s="154"/>
      <c r="AG13" s="154"/>
      <c r="AH13" s="154"/>
      <c r="AI13" s="154"/>
      <c r="AJ13" s="146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1">
        <v>4</v>
      </c>
      <c r="B14" s="140" t="s">
        <v>224</v>
      </c>
      <c r="C14" s="155" t="s">
        <v>153</v>
      </c>
      <c r="D14" s="156" t="s">
        <v>154</v>
      </c>
      <c r="E14" s="153"/>
      <c r="F14" s="154"/>
      <c r="G14" s="154"/>
      <c r="H14" s="154"/>
      <c r="I14" s="154"/>
      <c r="J14" s="154"/>
      <c r="K14" s="154"/>
      <c r="L14" s="146"/>
      <c r="M14" s="153"/>
      <c r="N14" s="154"/>
      <c r="O14" s="154"/>
      <c r="P14" s="154"/>
      <c r="Q14" s="154"/>
      <c r="R14" s="154"/>
      <c r="S14" s="154"/>
      <c r="T14" s="146"/>
      <c r="U14" s="153"/>
      <c r="V14" s="154"/>
      <c r="W14" s="154"/>
      <c r="X14" s="154"/>
      <c r="Y14" s="154"/>
      <c r="Z14" s="154"/>
      <c r="AA14" s="154"/>
      <c r="AB14" s="146"/>
      <c r="AC14" s="153"/>
      <c r="AD14" s="154"/>
      <c r="AE14" s="154"/>
      <c r="AF14" s="154"/>
      <c r="AG14" s="154"/>
      <c r="AH14" s="154"/>
      <c r="AI14" s="154"/>
      <c r="AJ14" s="146"/>
      <c r="AK14" s="56">
        <f t="shared" si="0"/>
        <v>0</v>
      </c>
      <c r="AL14" s="57">
        <f t="shared" si="1"/>
        <v>0</v>
      </c>
      <c r="AM14" s="58">
        <f t="shared" si="2"/>
        <v>0</v>
      </c>
      <c r="AN14" s="59">
        <f t="shared" si="3"/>
        <v>0</v>
      </c>
      <c r="AO14" s="60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ht="15.75" thickBot="1" x14ac:dyDescent="0.3">
      <c r="A15" s="45">
        <v>5</v>
      </c>
      <c r="B15" s="140" t="s">
        <v>225</v>
      </c>
      <c r="C15" s="156" t="s">
        <v>155</v>
      </c>
      <c r="D15" s="155" t="s">
        <v>156</v>
      </c>
      <c r="E15" s="153">
        <v>80</v>
      </c>
      <c r="F15" s="154"/>
      <c r="G15" s="154">
        <v>79</v>
      </c>
      <c r="H15" s="154"/>
      <c r="I15" s="154">
        <v>78</v>
      </c>
      <c r="J15" s="154"/>
      <c r="K15" s="154">
        <v>79</v>
      </c>
      <c r="L15" s="146"/>
      <c r="M15" s="153">
        <v>83</v>
      </c>
      <c r="N15" s="154"/>
      <c r="O15" s="154">
        <v>80</v>
      </c>
      <c r="P15" s="154"/>
      <c r="Q15" s="154">
        <v>78</v>
      </c>
      <c r="R15" s="154"/>
      <c r="S15" s="154">
        <v>79</v>
      </c>
      <c r="T15" s="146"/>
      <c r="U15" s="153">
        <v>80</v>
      </c>
      <c r="V15" s="154"/>
      <c r="W15" s="154">
        <v>83</v>
      </c>
      <c r="X15" s="154"/>
      <c r="Y15" s="154">
        <v>76</v>
      </c>
      <c r="Z15" s="154"/>
      <c r="AA15" s="154">
        <v>79</v>
      </c>
      <c r="AB15" s="146"/>
      <c r="AC15" s="153">
        <v>81</v>
      </c>
      <c r="AD15" s="154"/>
      <c r="AE15" s="154">
        <v>80</v>
      </c>
      <c r="AF15" s="154"/>
      <c r="AG15" s="154">
        <v>78</v>
      </c>
      <c r="AH15" s="154"/>
      <c r="AI15" s="154">
        <v>79</v>
      </c>
      <c r="AJ15" s="146"/>
      <c r="AK15" s="56">
        <f t="shared" si="0"/>
        <v>79</v>
      </c>
      <c r="AL15" s="57">
        <f t="shared" si="1"/>
        <v>80</v>
      </c>
      <c r="AM15" s="58">
        <f t="shared" si="2"/>
        <v>79.5</v>
      </c>
      <c r="AN15" s="59">
        <f t="shared" si="3"/>
        <v>79.5</v>
      </c>
      <c r="AO15" s="60">
        <f t="shared" si="4"/>
        <v>79.5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79.5</v>
      </c>
      <c r="BC15" s="81" t="str">
        <f t="shared" si="13"/>
        <v/>
      </c>
      <c r="BE15" s="32">
        <f t="shared" si="14"/>
        <v>81</v>
      </c>
      <c r="BF15" s="32">
        <f t="shared" si="15"/>
        <v>80.5</v>
      </c>
      <c r="BG15" s="32">
        <f t="shared" si="16"/>
        <v>77.5</v>
      </c>
      <c r="BH15" s="32">
        <f t="shared" si="17"/>
        <v>79</v>
      </c>
      <c r="BI15" s="32">
        <f t="shared" si="18"/>
        <v>79.5</v>
      </c>
    </row>
    <row r="16" spans="1:61" ht="15.75" thickBot="1" x14ac:dyDescent="0.3">
      <c r="A16" s="45">
        <v>6</v>
      </c>
      <c r="B16" s="140" t="s">
        <v>226</v>
      </c>
      <c r="C16" s="155" t="s">
        <v>157</v>
      </c>
      <c r="D16" s="152" t="s">
        <v>158</v>
      </c>
      <c r="E16" s="153">
        <v>95</v>
      </c>
      <c r="F16" s="154"/>
      <c r="G16" s="154">
        <v>96</v>
      </c>
      <c r="H16" s="154"/>
      <c r="I16" s="154">
        <v>96</v>
      </c>
      <c r="J16" s="154"/>
      <c r="K16" s="154">
        <v>90</v>
      </c>
      <c r="L16" s="146"/>
      <c r="M16" s="153">
        <v>97</v>
      </c>
      <c r="N16" s="154"/>
      <c r="O16" s="154">
        <v>99</v>
      </c>
      <c r="P16" s="154"/>
      <c r="Q16" s="154">
        <v>94</v>
      </c>
      <c r="R16" s="154"/>
      <c r="S16" s="154">
        <v>95</v>
      </c>
      <c r="T16" s="146"/>
      <c r="U16" s="153">
        <v>98</v>
      </c>
      <c r="V16" s="154"/>
      <c r="W16" s="154">
        <v>97</v>
      </c>
      <c r="X16" s="154"/>
      <c r="Y16" s="154">
        <v>94</v>
      </c>
      <c r="Z16" s="154"/>
      <c r="AA16" s="154">
        <v>95</v>
      </c>
      <c r="AB16" s="146"/>
      <c r="AC16" s="153">
        <v>98</v>
      </c>
      <c r="AD16" s="154"/>
      <c r="AE16" s="154">
        <v>96</v>
      </c>
      <c r="AF16" s="154"/>
      <c r="AG16" s="154">
        <v>95</v>
      </c>
      <c r="AH16" s="154"/>
      <c r="AI16" s="154">
        <v>97</v>
      </c>
      <c r="AJ16" s="146"/>
      <c r="AK16" s="56">
        <f t="shared" si="0"/>
        <v>94.25</v>
      </c>
      <c r="AL16" s="57">
        <f t="shared" si="1"/>
        <v>96.25</v>
      </c>
      <c r="AM16" s="58">
        <f t="shared" si="2"/>
        <v>96</v>
      </c>
      <c r="AN16" s="59">
        <f t="shared" si="3"/>
        <v>96.5</v>
      </c>
      <c r="AO16" s="60">
        <f t="shared" si="4"/>
        <v>95.75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95.75</v>
      </c>
      <c r="BC16" s="81" t="str">
        <f t="shared" si="13"/>
        <v/>
      </c>
      <c r="BE16" s="32">
        <f t="shared" si="14"/>
        <v>97</v>
      </c>
      <c r="BF16" s="32">
        <f t="shared" si="15"/>
        <v>97</v>
      </c>
      <c r="BG16" s="32">
        <f t="shared" si="16"/>
        <v>94.75</v>
      </c>
      <c r="BH16" s="32">
        <f t="shared" si="17"/>
        <v>94.25</v>
      </c>
      <c r="BI16" s="32">
        <f t="shared" si="18"/>
        <v>95.75</v>
      </c>
    </row>
    <row r="17" spans="1:61" ht="15.75" thickBot="1" x14ac:dyDescent="0.3">
      <c r="A17" s="41">
        <v>7</v>
      </c>
      <c r="B17" s="140" t="s">
        <v>227</v>
      </c>
      <c r="C17" s="155" t="s">
        <v>159</v>
      </c>
      <c r="D17" s="157" t="s">
        <v>160</v>
      </c>
      <c r="E17" s="153">
        <v>88</v>
      </c>
      <c r="F17" s="154"/>
      <c r="G17" s="154">
        <v>89</v>
      </c>
      <c r="H17" s="154"/>
      <c r="I17" s="154">
        <v>88</v>
      </c>
      <c r="J17" s="154"/>
      <c r="K17" s="154">
        <v>90</v>
      </c>
      <c r="L17" s="146"/>
      <c r="M17" s="153">
        <v>90</v>
      </c>
      <c r="N17" s="154"/>
      <c r="O17" s="154">
        <v>87</v>
      </c>
      <c r="P17" s="154"/>
      <c r="Q17" s="154">
        <v>89</v>
      </c>
      <c r="R17" s="154"/>
      <c r="S17" s="154">
        <v>88</v>
      </c>
      <c r="T17" s="146"/>
      <c r="U17" s="153">
        <v>88</v>
      </c>
      <c r="V17" s="154"/>
      <c r="W17" s="154">
        <v>89</v>
      </c>
      <c r="X17" s="154"/>
      <c r="Y17" s="154">
        <v>90</v>
      </c>
      <c r="Z17" s="154"/>
      <c r="AA17" s="154">
        <v>94</v>
      </c>
      <c r="AB17" s="146"/>
      <c r="AC17" s="153">
        <v>89</v>
      </c>
      <c r="AD17" s="154"/>
      <c r="AE17" s="154">
        <v>90</v>
      </c>
      <c r="AF17" s="154"/>
      <c r="AG17" s="154">
        <v>89</v>
      </c>
      <c r="AH17" s="154"/>
      <c r="AI17" s="154">
        <v>93</v>
      </c>
      <c r="AJ17" s="146"/>
      <c r="AK17" s="56">
        <f t="shared" si="0"/>
        <v>88.75</v>
      </c>
      <c r="AL17" s="57">
        <f t="shared" si="1"/>
        <v>88.5</v>
      </c>
      <c r="AM17" s="58">
        <f t="shared" si="2"/>
        <v>90.25</v>
      </c>
      <c r="AN17" s="59">
        <f t="shared" si="3"/>
        <v>90.25</v>
      </c>
      <c r="AO17" s="60">
        <f t="shared" si="4"/>
        <v>89.4375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89.4375</v>
      </c>
      <c r="BC17" s="81" t="str">
        <f t="shared" si="13"/>
        <v/>
      </c>
      <c r="BE17" s="32">
        <f t="shared" si="14"/>
        <v>88.75</v>
      </c>
      <c r="BF17" s="32">
        <f t="shared" si="15"/>
        <v>88.75</v>
      </c>
      <c r="BG17" s="32">
        <f t="shared" si="16"/>
        <v>89</v>
      </c>
      <c r="BH17" s="32">
        <f t="shared" si="17"/>
        <v>91.25</v>
      </c>
      <c r="BI17" s="32">
        <f t="shared" si="18"/>
        <v>89.4375</v>
      </c>
    </row>
    <row r="18" spans="1:61" ht="15.75" thickBot="1" x14ac:dyDescent="0.3">
      <c r="A18" s="45">
        <v>8</v>
      </c>
      <c r="B18" s="140" t="s">
        <v>228</v>
      </c>
      <c r="C18" s="152" t="s">
        <v>161</v>
      </c>
      <c r="D18" s="152" t="s">
        <v>162</v>
      </c>
      <c r="E18" s="153"/>
      <c r="F18" s="154"/>
      <c r="G18" s="154"/>
      <c r="H18" s="154"/>
      <c r="I18" s="154"/>
      <c r="J18" s="154"/>
      <c r="K18" s="154"/>
      <c r="L18" s="146"/>
      <c r="M18" s="153"/>
      <c r="N18" s="154"/>
      <c r="O18" s="154"/>
      <c r="P18" s="154"/>
      <c r="Q18" s="154"/>
      <c r="R18" s="154"/>
      <c r="S18" s="154"/>
      <c r="T18" s="146"/>
      <c r="U18" s="153"/>
      <c r="V18" s="154"/>
      <c r="W18" s="154"/>
      <c r="X18" s="154"/>
      <c r="Y18" s="154"/>
      <c r="Z18" s="154"/>
      <c r="AA18" s="154"/>
      <c r="AB18" s="146"/>
      <c r="AC18" s="153"/>
      <c r="AD18" s="154"/>
      <c r="AE18" s="154"/>
      <c r="AF18" s="154"/>
      <c r="AG18" s="154"/>
      <c r="AH18" s="154"/>
      <c r="AI18" s="154"/>
      <c r="AJ18" s="146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40" t="s">
        <v>229</v>
      </c>
      <c r="C19" s="155" t="s">
        <v>163</v>
      </c>
      <c r="D19" s="155" t="s">
        <v>164</v>
      </c>
      <c r="E19" s="153">
        <v>85</v>
      </c>
      <c r="F19" s="154"/>
      <c r="G19" s="154">
        <v>86</v>
      </c>
      <c r="H19" s="154"/>
      <c r="I19" s="154">
        <v>85</v>
      </c>
      <c r="J19" s="154"/>
      <c r="K19" s="154">
        <v>84</v>
      </c>
      <c r="L19" s="146"/>
      <c r="M19" s="153">
        <v>86</v>
      </c>
      <c r="N19" s="154"/>
      <c r="O19" s="154">
        <v>84</v>
      </c>
      <c r="P19" s="154"/>
      <c r="Q19" s="154">
        <v>85</v>
      </c>
      <c r="R19" s="154"/>
      <c r="S19" s="154">
        <v>86</v>
      </c>
      <c r="T19" s="146"/>
      <c r="U19" s="153">
        <v>86</v>
      </c>
      <c r="V19" s="154"/>
      <c r="W19" s="154">
        <v>84</v>
      </c>
      <c r="X19" s="154"/>
      <c r="Y19" s="154">
        <v>86</v>
      </c>
      <c r="Z19" s="154"/>
      <c r="AA19" s="154">
        <v>87</v>
      </c>
      <c r="AB19" s="146"/>
      <c r="AC19" s="153">
        <v>89</v>
      </c>
      <c r="AD19" s="154"/>
      <c r="AE19" s="154">
        <v>88</v>
      </c>
      <c r="AF19" s="154"/>
      <c r="AG19" s="154">
        <v>87</v>
      </c>
      <c r="AH19" s="154"/>
      <c r="AI19" s="154">
        <v>85</v>
      </c>
      <c r="AJ19" s="146"/>
      <c r="AK19" s="56">
        <f t="shared" si="0"/>
        <v>85</v>
      </c>
      <c r="AL19" s="57">
        <f t="shared" si="1"/>
        <v>85.25</v>
      </c>
      <c r="AM19" s="58">
        <f t="shared" si="2"/>
        <v>85.75</v>
      </c>
      <c r="AN19" s="59">
        <f t="shared" si="3"/>
        <v>87.25</v>
      </c>
      <c r="AO19" s="60">
        <f t="shared" si="4"/>
        <v>85.8125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85.8125</v>
      </c>
      <c r="BC19" s="81" t="str">
        <f t="shared" si="13"/>
        <v/>
      </c>
      <c r="BE19" s="32">
        <f t="shared" si="14"/>
        <v>86.5</v>
      </c>
      <c r="BF19" s="32">
        <f t="shared" si="15"/>
        <v>85.5</v>
      </c>
      <c r="BG19" s="32">
        <f t="shared" si="16"/>
        <v>85.75</v>
      </c>
      <c r="BH19" s="32">
        <f t="shared" si="17"/>
        <v>85.5</v>
      </c>
      <c r="BI19" s="32">
        <f t="shared" si="18"/>
        <v>85.8125</v>
      </c>
    </row>
    <row r="20" spans="1:61" ht="15.75" thickBot="1" x14ac:dyDescent="0.3">
      <c r="A20" s="41">
        <v>10</v>
      </c>
      <c r="B20" s="140" t="s">
        <v>230</v>
      </c>
      <c r="C20" s="156" t="s">
        <v>165</v>
      </c>
      <c r="D20" s="156" t="s">
        <v>166</v>
      </c>
      <c r="E20" s="153">
        <v>85</v>
      </c>
      <c r="F20" s="154"/>
      <c r="G20" s="154">
        <v>88</v>
      </c>
      <c r="H20" s="154"/>
      <c r="I20" s="154">
        <v>90</v>
      </c>
      <c r="J20" s="154"/>
      <c r="K20" s="154">
        <v>91</v>
      </c>
      <c r="L20" s="146"/>
      <c r="M20" s="153">
        <v>86</v>
      </c>
      <c r="N20" s="154"/>
      <c r="O20" s="154">
        <v>85</v>
      </c>
      <c r="P20" s="154"/>
      <c r="Q20" s="154">
        <v>89</v>
      </c>
      <c r="R20" s="154"/>
      <c r="S20" s="154">
        <v>90</v>
      </c>
      <c r="T20" s="146"/>
      <c r="U20" s="153">
        <v>90</v>
      </c>
      <c r="V20" s="154"/>
      <c r="W20" s="154">
        <v>89</v>
      </c>
      <c r="X20" s="154"/>
      <c r="Y20" s="154">
        <v>87</v>
      </c>
      <c r="Z20" s="154"/>
      <c r="AA20" s="154">
        <v>89</v>
      </c>
      <c r="AB20" s="146"/>
      <c r="AC20" s="153">
        <v>90</v>
      </c>
      <c r="AD20" s="154"/>
      <c r="AE20" s="154">
        <v>94</v>
      </c>
      <c r="AF20" s="154"/>
      <c r="AG20" s="154">
        <v>90</v>
      </c>
      <c r="AH20" s="154"/>
      <c r="AI20" s="154">
        <v>93</v>
      </c>
      <c r="AJ20" s="146"/>
      <c r="AK20" s="56">
        <f t="shared" si="0"/>
        <v>88.5</v>
      </c>
      <c r="AL20" s="57">
        <f t="shared" si="1"/>
        <v>87.5</v>
      </c>
      <c r="AM20" s="58">
        <f t="shared" si="2"/>
        <v>88.75</v>
      </c>
      <c r="AN20" s="59">
        <f t="shared" si="3"/>
        <v>91.75</v>
      </c>
      <c r="AO20" s="60">
        <f t="shared" si="4"/>
        <v>89.125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89.125</v>
      </c>
      <c r="BC20" s="81" t="str">
        <f t="shared" si="13"/>
        <v/>
      </c>
      <c r="BE20" s="32">
        <f t="shared" si="14"/>
        <v>87.75</v>
      </c>
      <c r="BF20" s="32">
        <f t="shared" si="15"/>
        <v>89</v>
      </c>
      <c r="BG20" s="32">
        <f t="shared" si="16"/>
        <v>89</v>
      </c>
      <c r="BH20" s="32">
        <f t="shared" si="17"/>
        <v>90.75</v>
      </c>
      <c r="BI20" s="32">
        <f t="shared" si="18"/>
        <v>89.125</v>
      </c>
    </row>
    <row r="21" spans="1:61" ht="15.75" thickBot="1" x14ac:dyDescent="0.3">
      <c r="A21" s="45">
        <v>11</v>
      </c>
      <c r="B21" s="140" t="s">
        <v>231</v>
      </c>
      <c r="C21" s="155" t="s">
        <v>167</v>
      </c>
      <c r="D21" s="158" t="s">
        <v>168</v>
      </c>
      <c r="E21" s="153">
        <v>75</v>
      </c>
      <c r="F21" s="154"/>
      <c r="G21" s="154">
        <v>73</v>
      </c>
      <c r="H21" s="154"/>
      <c r="I21" s="154">
        <v>74</v>
      </c>
      <c r="J21" s="154"/>
      <c r="K21" s="154">
        <v>76</v>
      </c>
      <c r="L21" s="146"/>
      <c r="M21" s="153">
        <v>75</v>
      </c>
      <c r="N21" s="154"/>
      <c r="O21" s="154">
        <v>76</v>
      </c>
      <c r="P21" s="154"/>
      <c r="Q21" s="154">
        <v>75</v>
      </c>
      <c r="R21" s="154"/>
      <c r="S21" s="154">
        <v>74</v>
      </c>
      <c r="T21" s="146"/>
      <c r="U21" s="153">
        <v>75</v>
      </c>
      <c r="V21" s="154"/>
      <c r="W21" s="154">
        <v>76</v>
      </c>
      <c r="X21" s="154"/>
      <c r="Y21" s="154">
        <v>74</v>
      </c>
      <c r="Z21" s="154"/>
      <c r="AA21" s="154">
        <v>75</v>
      </c>
      <c r="AB21" s="146"/>
      <c r="AC21" s="153">
        <v>73</v>
      </c>
      <c r="AD21" s="154"/>
      <c r="AE21" s="154">
        <v>75</v>
      </c>
      <c r="AF21" s="154"/>
      <c r="AG21" s="154">
        <v>76</v>
      </c>
      <c r="AH21" s="154"/>
      <c r="AI21" s="154">
        <v>75</v>
      </c>
      <c r="AJ21" s="146"/>
      <c r="AK21" s="56">
        <f t="shared" si="0"/>
        <v>74.5</v>
      </c>
      <c r="AL21" s="57">
        <f t="shared" si="1"/>
        <v>75</v>
      </c>
      <c r="AM21" s="58">
        <f t="shared" si="2"/>
        <v>75</v>
      </c>
      <c r="AN21" s="59">
        <f t="shared" si="3"/>
        <v>74.75</v>
      </c>
      <c r="AO21" s="60">
        <f t="shared" si="4"/>
        <v>74.8125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74.8125</v>
      </c>
      <c r="BC21" s="81" t="str">
        <f t="shared" si="13"/>
        <v/>
      </c>
      <c r="BE21" s="32">
        <f t="shared" si="14"/>
        <v>74.5</v>
      </c>
      <c r="BF21" s="32">
        <f t="shared" si="15"/>
        <v>75</v>
      </c>
      <c r="BG21" s="32">
        <f t="shared" si="16"/>
        <v>74.75</v>
      </c>
      <c r="BH21" s="32">
        <f t="shared" si="17"/>
        <v>75</v>
      </c>
      <c r="BI21" s="32">
        <f t="shared" si="18"/>
        <v>74.8125</v>
      </c>
    </row>
    <row r="22" spans="1:61" ht="15.75" thickBot="1" x14ac:dyDescent="0.3">
      <c r="A22" s="45">
        <v>12</v>
      </c>
      <c r="B22" s="140" t="s">
        <v>232</v>
      </c>
      <c r="C22" s="155" t="s">
        <v>169</v>
      </c>
      <c r="D22" s="156" t="s">
        <v>170</v>
      </c>
      <c r="E22" s="153">
        <v>75</v>
      </c>
      <c r="F22" s="154"/>
      <c r="G22" s="154">
        <v>70</v>
      </c>
      <c r="H22" s="154"/>
      <c r="I22" s="154">
        <v>73</v>
      </c>
      <c r="J22" s="154"/>
      <c r="K22" s="154">
        <v>74</v>
      </c>
      <c r="L22" s="146"/>
      <c r="M22" s="153">
        <v>73</v>
      </c>
      <c r="N22" s="154"/>
      <c r="O22" s="154">
        <v>74</v>
      </c>
      <c r="P22" s="154"/>
      <c r="Q22" s="154">
        <v>74</v>
      </c>
      <c r="R22" s="154"/>
      <c r="S22" s="154">
        <v>73</v>
      </c>
      <c r="T22" s="146"/>
      <c r="U22" s="153">
        <v>75</v>
      </c>
      <c r="V22" s="154"/>
      <c r="W22" s="154">
        <v>73</v>
      </c>
      <c r="X22" s="154"/>
      <c r="Y22" s="154">
        <v>72</v>
      </c>
      <c r="Z22" s="154"/>
      <c r="AA22" s="154">
        <v>71</v>
      </c>
      <c r="AB22" s="146"/>
      <c r="AC22" s="153">
        <v>73</v>
      </c>
      <c r="AD22" s="154"/>
      <c r="AE22" s="154">
        <v>74</v>
      </c>
      <c r="AF22" s="154"/>
      <c r="AG22" s="154">
        <v>73</v>
      </c>
      <c r="AH22" s="154"/>
      <c r="AI22" s="154">
        <v>71</v>
      </c>
      <c r="AJ22" s="146"/>
      <c r="AK22" s="56">
        <f t="shared" si="0"/>
        <v>73</v>
      </c>
      <c r="AL22" s="57">
        <f t="shared" si="1"/>
        <v>73.5</v>
      </c>
      <c r="AM22" s="58">
        <f t="shared" si="2"/>
        <v>72.75</v>
      </c>
      <c r="AN22" s="59">
        <f t="shared" si="3"/>
        <v>72.75</v>
      </c>
      <c r="AO22" s="60">
        <f t="shared" si="4"/>
        <v>73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73</v>
      </c>
      <c r="BC22" s="81" t="str">
        <f t="shared" si="13"/>
        <v/>
      </c>
      <c r="BE22" s="32">
        <f t="shared" si="14"/>
        <v>74</v>
      </c>
      <c r="BF22" s="32">
        <f t="shared" si="15"/>
        <v>72.75</v>
      </c>
      <c r="BG22" s="32">
        <f t="shared" si="16"/>
        <v>73</v>
      </c>
      <c r="BH22" s="32">
        <f t="shared" si="17"/>
        <v>72.25</v>
      </c>
      <c r="BI22" s="32">
        <f t="shared" si="18"/>
        <v>73</v>
      </c>
    </row>
    <row r="23" spans="1:61" ht="15.75" thickBot="1" x14ac:dyDescent="0.3">
      <c r="A23" s="41">
        <v>13</v>
      </c>
      <c r="B23" s="140" t="s">
        <v>233</v>
      </c>
      <c r="C23" s="152" t="s">
        <v>171</v>
      </c>
      <c r="D23" s="158" t="s">
        <v>172</v>
      </c>
      <c r="E23" s="153">
        <v>75</v>
      </c>
      <c r="F23" s="154"/>
      <c r="G23" s="154">
        <v>76</v>
      </c>
      <c r="H23" s="154"/>
      <c r="I23" s="154">
        <v>75</v>
      </c>
      <c r="J23" s="154"/>
      <c r="K23" s="154">
        <v>75</v>
      </c>
      <c r="L23" s="146"/>
      <c r="M23" s="153">
        <v>74</v>
      </c>
      <c r="N23" s="154"/>
      <c r="O23" s="154">
        <v>75</v>
      </c>
      <c r="P23" s="154"/>
      <c r="Q23" s="154">
        <v>74</v>
      </c>
      <c r="R23" s="154"/>
      <c r="S23" s="154">
        <v>73</v>
      </c>
      <c r="T23" s="146"/>
      <c r="U23" s="153">
        <v>85</v>
      </c>
      <c r="V23" s="154"/>
      <c r="W23" s="154">
        <v>86</v>
      </c>
      <c r="X23" s="154"/>
      <c r="Y23" s="154">
        <v>74</v>
      </c>
      <c r="Z23" s="154"/>
      <c r="AA23" s="154">
        <v>75</v>
      </c>
      <c r="AB23" s="146"/>
      <c r="AC23" s="153">
        <v>84</v>
      </c>
      <c r="AD23" s="154"/>
      <c r="AE23" s="154">
        <v>85</v>
      </c>
      <c r="AF23" s="154"/>
      <c r="AG23" s="154">
        <v>76</v>
      </c>
      <c r="AH23" s="154"/>
      <c r="AI23" s="154">
        <v>75</v>
      </c>
      <c r="AJ23" s="146"/>
      <c r="AK23" s="56">
        <f t="shared" si="0"/>
        <v>75.25</v>
      </c>
      <c r="AL23" s="57">
        <f t="shared" si="1"/>
        <v>74</v>
      </c>
      <c r="AM23" s="58">
        <f t="shared" si="2"/>
        <v>80</v>
      </c>
      <c r="AN23" s="59">
        <f t="shared" si="3"/>
        <v>80</v>
      </c>
      <c r="AO23" s="60">
        <f t="shared" si="4"/>
        <v>77.3125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77.3125</v>
      </c>
      <c r="BC23" s="81" t="str">
        <f t="shared" si="13"/>
        <v/>
      </c>
      <c r="BE23" s="32">
        <f t="shared" si="14"/>
        <v>79.5</v>
      </c>
      <c r="BF23" s="32">
        <f t="shared" si="15"/>
        <v>80.5</v>
      </c>
      <c r="BG23" s="32">
        <f t="shared" si="16"/>
        <v>74.75</v>
      </c>
      <c r="BH23" s="32">
        <f t="shared" si="17"/>
        <v>74.5</v>
      </c>
      <c r="BI23" s="32">
        <f t="shared" si="18"/>
        <v>77.3125</v>
      </c>
    </row>
    <row r="24" spans="1:61" ht="15.75" thickBot="1" x14ac:dyDescent="0.3">
      <c r="A24" s="45">
        <v>14</v>
      </c>
      <c r="B24" s="140" t="s">
        <v>234</v>
      </c>
      <c r="C24" s="155" t="s">
        <v>173</v>
      </c>
      <c r="D24" s="152" t="s">
        <v>174</v>
      </c>
      <c r="E24" s="153">
        <v>90</v>
      </c>
      <c r="F24" s="154"/>
      <c r="G24" s="154">
        <v>80</v>
      </c>
      <c r="H24" s="154"/>
      <c r="I24" s="154">
        <v>89</v>
      </c>
      <c r="J24" s="154"/>
      <c r="K24" s="154">
        <v>95</v>
      </c>
      <c r="L24" s="146"/>
      <c r="M24" s="153">
        <v>94</v>
      </c>
      <c r="N24" s="154"/>
      <c r="O24" s="154">
        <v>95</v>
      </c>
      <c r="P24" s="154"/>
      <c r="Q24" s="154">
        <v>85</v>
      </c>
      <c r="R24" s="154"/>
      <c r="S24" s="154">
        <v>90</v>
      </c>
      <c r="T24" s="146"/>
      <c r="U24" s="153">
        <v>89</v>
      </c>
      <c r="V24" s="154"/>
      <c r="W24" s="154">
        <v>80</v>
      </c>
      <c r="X24" s="154"/>
      <c r="Y24" s="154">
        <v>87</v>
      </c>
      <c r="Z24" s="154"/>
      <c r="AA24" s="154">
        <v>96</v>
      </c>
      <c r="AB24" s="146"/>
      <c r="AC24" s="153">
        <v>90</v>
      </c>
      <c r="AD24" s="154"/>
      <c r="AE24" s="154">
        <v>80</v>
      </c>
      <c r="AF24" s="154"/>
      <c r="AG24" s="154">
        <v>90</v>
      </c>
      <c r="AH24" s="154"/>
      <c r="AI24" s="154">
        <v>95</v>
      </c>
      <c r="AJ24" s="146"/>
      <c r="AK24" s="56">
        <f t="shared" si="0"/>
        <v>88.5</v>
      </c>
      <c r="AL24" s="57">
        <f t="shared" si="1"/>
        <v>91</v>
      </c>
      <c r="AM24" s="58">
        <f t="shared" si="2"/>
        <v>88</v>
      </c>
      <c r="AN24" s="59">
        <f t="shared" si="3"/>
        <v>88.75</v>
      </c>
      <c r="AO24" s="60">
        <f t="shared" si="4"/>
        <v>89.0625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89.0625</v>
      </c>
      <c r="BC24" s="81" t="str">
        <f t="shared" si="13"/>
        <v/>
      </c>
      <c r="BE24" s="32">
        <f t="shared" si="14"/>
        <v>90.75</v>
      </c>
      <c r="BF24" s="32">
        <f t="shared" si="15"/>
        <v>83.75</v>
      </c>
      <c r="BG24" s="32">
        <f t="shared" si="16"/>
        <v>87.75</v>
      </c>
      <c r="BH24" s="32">
        <f t="shared" si="17"/>
        <v>94</v>
      </c>
      <c r="BI24" s="32">
        <f t="shared" si="18"/>
        <v>89.0625</v>
      </c>
    </row>
    <row r="25" spans="1:61" ht="15.75" thickBot="1" x14ac:dyDescent="0.3">
      <c r="A25" s="45">
        <v>15</v>
      </c>
      <c r="B25" s="140" t="s">
        <v>235</v>
      </c>
      <c r="C25" s="156" t="s">
        <v>175</v>
      </c>
      <c r="D25" s="155" t="s">
        <v>176</v>
      </c>
      <c r="E25" s="153">
        <v>0</v>
      </c>
      <c r="F25" s="154"/>
      <c r="G25" s="154">
        <v>0</v>
      </c>
      <c r="H25" s="154"/>
      <c r="I25" s="154">
        <v>0</v>
      </c>
      <c r="J25" s="154"/>
      <c r="K25" s="154">
        <v>0</v>
      </c>
      <c r="L25" s="146"/>
      <c r="M25" s="153">
        <v>0</v>
      </c>
      <c r="N25" s="154"/>
      <c r="O25" s="154">
        <v>0</v>
      </c>
      <c r="P25" s="154"/>
      <c r="Q25" s="154">
        <v>0</v>
      </c>
      <c r="R25" s="154"/>
      <c r="S25" s="154">
        <v>0</v>
      </c>
      <c r="T25" s="146"/>
      <c r="U25" s="153"/>
      <c r="V25" s="154"/>
      <c r="W25" s="154"/>
      <c r="X25" s="154"/>
      <c r="Y25" s="154"/>
      <c r="Z25" s="154"/>
      <c r="AA25" s="154"/>
      <c r="AB25" s="146"/>
      <c r="AC25" s="153"/>
      <c r="AD25" s="154"/>
      <c r="AE25" s="154"/>
      <c r="AF25" s="154"/>
      <c r="AG25" s="154"/>
      <c r="AH25" s="154"/>
      <c r="AI25" s="154"/>
      <c r="AJ25" s="146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1">
        <v>16</v>
      </c>
      <c r="B26" s="140" t="s">
        <v>236</v>
      </c>
      <c r="C26" s="155" t="s">
        <v>177</v>
      </c>
      <c r="D26" s="159" t="s">
        <v>178</v>
      </c>
      <c r="E26" s="153">
        <v>76</v>
      </c>
      <c r="F26" s="154"/>
      <c r="G26" s="154">
        <v>75</v>
      </c>
      <c r="H26" s="154"/>
      <c r="I26" s="154">
        <v>76</v>
      </c>
      <c r="J26" s="154"/>
      <c r="K26" s="154">
        <v>80</v>
      </c>
      <c r="L26" s="146"/>
      <c r="M26" s="153">
        <v>75</v>
      </c>
      <c r="N26" s="154"/>
      <c r="O26" s="154">
        <v>76</v>
      </c>
      <c r="P26" s="154"/>
      <c r="Q26" s="154">
        <v>88</v>
      </c>
      <c r="R26" s="154"/>
      <c r="S26" s="154">
        <v>80</v>
      </c>
      <c r="T26" s="146"/>
      <c r="U26" s="153">
        <v>73</v>
      </c>
      <c r="V26" s="154"/>
      <c r="W26" s="154">
        <v>76</v>
      </c>
      <c r="X26" s="154"/>
      <c r="Y26" s="154">
        <v>84</v>
      </c>
      <c r="Z26" s="154"/>
      <c r="AA26" s="154">
        <v>85</v>
      </c>
      <c r="AB26" s="146"/>
      <c r="AC26" s="153">
        <v>75</v>
      </c>
      <c r="AD26" s="154"/>
      <c r="AE26" s="154">
        <v>76</v>
      </c>
      <c r="AF26" s="154"/>
      <c r="AG26" s="154">
        <v>86</v>
      </c>
      <c r="AH26" s="154"/>
      <c r="AI26" s="154">
        <v>84</v>
      </c>
      <c r="AJ26" s="146"/>
      <c r="AK26" s="56">
        <f t="shared" si="0"/>
        <v>76.75</v>
      </c>
      <c r="AL26" s="57">
        <f t="shared" si="1"/>
        <v>79.75</v>
      </c>
      <c r="AM26" s="58">
        <f t="shared" si="2"/>
        <v>79.5</v>
      </c>
      <c r="AN26" s="59">
        <f t="shared" si="3"/>
        <v>80.25</v>
      </c>
      <c r="AO26" s="60">
        <f t="shared" si="4"/>
        <v>79.0625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79.0625</v>
      </c>
      <c r="BC26" s="81" t="str">
        <f t="shared" si="13"/>
        <v/>
      </c>
      <c r="BE26" s="32">
        <f t="shared" si="14"/>
        <v>74.75</v>
      </c>
      <c r="BF26" s="32">
        <f t="shared" si="15"/>
        <v>75.75</v>
      </c>
      <c r="BG26" s="32">
        <f t="shared" si="16"/>
        <v>83.5</v>
      </c>
      <c r="BH26" s="32">
        <f t="shared" si="17"/>
        <v>82.25</v>
      </c>
      <c r="BI26" s="32">
        <f t="shared" si="18"/>
        <v>79.0625</v>
      </c>
    </row>
    <row r="27" spans="1:61" ht="15.75" thickBot="1" x14ac:dyDescent="0.3">
      <c r="A27" s="45">
        <v>17</v>
      </c>
      <c r="B27" s="140" t="s">
        <v>237</v>
      </c>
      <c r="C27" s="155" t="s">
        <v>179</v>
      </c>
      <c r="D27" s="160" t="s">
        <v>180</v>
      </c>
      <c r="E27" s="153">
        <v>79</v>
      </c>
      <c r="F27" s="154"/>
      <c r="G27" s="154">
        <v>70</v>
      </c>
      <c r="H27" s="154"/>
      <c r="I27" s="154">
        <v>74</v>
      </c>
      <c r="J27" s="154"/>
      <c r="K27" s="154">
        <v>74</v>
      </c>
      <c r="L27" s="146"/>
      <c r="M27" s="153">
        <v>78</v>
      </c>
      <c r="N27" s="154"/>
      <c r="O27" s="154">
        <v>79</v>
      </c>
      <c r="P27" s="154"/>
      <c r="Q27" s="154">
        <v>76</v>
      </c>
      <c r="R27" s="154"/>
      <c r="S27" s="154">
        <v>75</v>
      </c>
      <c r="T27" s="146"/>
      <c r="U27" s="153">
        <v>75</v>
      </c>
      <c r="V27" s="154"/>
      <c r="W27" s="154">
        <v>76</v>
      </c>
      <c r="X27" s="154"/>
      <c r="Y27" s="154">
        <v>75</v>
      </c>
      <c r="Z27" s="154"/>
      <c r="AA27" s="154">
        <v>74</v>
      </c>
      <c r="AB27" s="146"/>
      <c r="AC27" s="153">
        <v>78</v>
      </c>
      <c r="AD27" s="154"/>
      <c r="AE27" s="154">
        <v>79</v>
      </c>
      <c r="AF27" s="154"/>
      <c r="AG27" s="154">
        <v>76</v>
      </c>
      <c r="AH27" s="154"/>
      <c r="AI27" s="154">
        <v>74</v>
      </c>
      <c r="AJ27" s="146"/>
      <c r="AK27" s="56">
        <f t="shared" si="0"/>
        <v>74.25</v>
      </c>
      <c r="AL27" s="57">
        <f t="shared" si="1"/>
        <v>77</v>
      </c>
      <c r="AM27" s="58">
        <f t="shared" si="2"/>
        <v>75</v>
      </c>
      <c r="AN27" s="59">
        <f t="shared" si="3"/>
        <v>76.75</v>
      </c>
      <c r="AO27" s="60">
        <f t="shared" si="4"/>
        <v>75.75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75.75</v>
      </c>
      <c r="BC27" s="81" t="str">
        <f t="shared" si="13"/>
        <v/>
      </c>
      <c r="BE27" s="32">
        <f t="shared" si="14"/>
        <v>77.5</v>
      </c>
      <c r="BF27" s="32">
        <f t="shared" si="15"/>
        <v>76</v>
      </c>
      <c r="BG27" s="32">
        <f t="shared" si="16"/>
        <v>75.25</v>
      </c>
      <c r="BH27" s="32">
        <f t="shared" si="17"/>
        <v>74.25</v>
      </c>
      <c r="BI27" s="32">
        <f t="shared" si="18"/>
        <v>75.75</v>
      </c>
    </row>
    <row r="28" spans="1:61" ht="15.75" thickBot="1" x14ac:dyDescent="0.3">
      <c r="A28" s="45">
        <v>18</v>
      </c>
      <c r="B28" s="140" t="s">
        <v>238</v>
      </c>
      <c r="C28" s="152" t="s">
        <v>181</v>
      </c>
      <c r="D28" s="152" t="s">
        <v>182</v>
      </c>
      <c r="E28" s="153">
        <v>86</v>
      </c>
      <c r="F28" s="154"/>
      <c r="G28" s="154">
        <v>89</v>
      </c>
      <c r="H28" s="154"/>
      <c r="I28" s="154">
        <v>90</v>
      </c>
      <c r="J28" s="154"/>
      <c r="K28" s="154">
        <v>89</v>
      </c>
      <c r="L28" s="146"/>
      <c r="M28" s="153">
        <v>89</v>
      </c>
      <c r="N28" s="154"/>
      <c r="O28" s="154">
        <v>90</v>
      </c>
      <c r="P28" s="154"/>
      <c r="Q28" s="154">
        <v>93</v>
      </c>
      <c r="R28" s="154"/>
      <c r="S28" s="154">
        <v>94</v>
      </c>
      <c r="T28" s="146"/>
      <c r="U28" s="153">
        <v>88</v>
      </c>
      <c r="V28" s="154"/>
      <c r="W28" s="154">
        <v>89</v>
      </c>
      <c r="X28" s="154"/>
      <c r="Y28" s="154">
        <v>90</v>
      </c>
      <c r="Z28" s="154"/>
      <c r="AA28" s="154">
        <v>93</v>
      </c>
      <c r="AB28" s="146"/>
      <c r="AC28" s="153">
        <v>88</v>
      </c>
      <c r="AD28" s="154"/>
      <c r="AE28" s="154">
        <v>89</v>
      </c>
      <c r="AF28" s="154"/>
      <c r="AG28" s="154">
        <v>93</v>
      </c>
      <c r="AH28" s="154"/>
      <c r="AI28" s="154">
        <v>93</v>
      </c>
      <c r="AJ28" s="146"/>
      <c r="AK28" s="56">
        <f t="shared" si="0"/>
        <v>88.5</v>
      </c>
      <c r="AL28" s="57">
        <f t="shared" si="1"/>
        <v>91.5</v>
      </c>
      <c r="AM28" s="58">
        <f t="shared" si="2"/>
        <v>90</v>
      </c>
      <c r="AN28" s="59">
        <f t="shared" si="3"/>
        <v>90.75</v>
      </c>
      <c r="AO28" s="60">
        <f t="shared" si="4"/>
        <v>90.1875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90.1875</v>
      </c>
      <c r="BC28" s="81" t="str">
        <f t="shared" si="13"/>
        <v/>
      </c>
      <c r="BE28" s="32">
        <f t="shared" si="14"/>
        <v>87.75</v>
      </c>
      <c r="BF28" s="32">
        <f t="shared" si="15"/>
        <v>89.25</v>
      </c>
      <c r="BG28" s="32">
        <f t="shared" si="16"/>
        <v>91.5</v>
      </c>
      <c r="BH28" s="32">
        <f t="shared" si="17"/>
        <v>92.25</v>
      </c>
      <c r="BI28" s="32">
        <f t="shared" si="18"/>
        <v>90.1875</v>
      </c>
    </row>
    <row r="29" spans="1:61" ht="15.75" thickBot="1" x14ac:dyDescent="0.3">
      <c r="A29" s="41">
        <v>19</v>
      </c>
      <c r="B29" s="140" t="s">
        <v>239</v>
      </c>
      <c r="C29" s="152" t="s">
        <v>183</v>
      </c>
      <c r="D29" s="155" t="s">
        <v>184</v>
      </c>
      <c r="E29" s="153"/>
      <c r="F29" s="154"/>
      <c r="G29" s="154"/>
      <c r="H29" s="154"/>
      <c r="I29" s="154"/>
      <c r="J29" s="154"/>
      <c r="K29" s="154"/>
      <c r="L29" s="146"/>
      <c r="M29" s="153"/>
      <c r="N29" s="154"/>
      <c r="O29" s="154"/>
      <c r="P29" s="154"/>
      <c r="Q29" s="154"/>
      <c r="R29" s="154"/>
      <c r="S29" s="154"/>
      <c r="T29" s="146"/>
      <c r="U29" s="153"/>
      <c r="V29" s="154"/>
      <c r="W29" s="154"/>
      <c r="X29" s="154"/>
      <c r="Y29" s="154"/>
      <c r="Z29" s="154"/>
      <c r="AA29" s="154"/>
      <c r="AB29" s="146"/>
      <c r="AC29" s="153"/>
      <c r="AD29" s="154"/>
      <c r="AE29" s="154"/>
      <c r="AF29" s="154"/>
      <c r="AG29" s="154"/>
      <c r="AH29" s="154"/>
      <c r="AI29" s="154"/>
      <c r="AJ29" s="146"/>
      <c r="AK29" s="56">
        <f t="shared" si="0"/>
        <v>0</v>
      </c>
      <c r="AL29" s="57">
        <f t="shared" si="1"/>
        <v>0</v>
      </c>
      <c r="AM29" s="58">
        <f t="shared" si="2"/>
        <v>0</v>
      </c>
      <c r="AN29" s="59">
        <f t="shared" si="3"/>
        <v>0</v>
      </c>
      <c r="AO29" s="60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ht="15.75" thickBot="1" x14ac:dyDescent="0.3">
      <c r="A30" s="45">
        <v>20</v>
      </c>
      <c r="B30" s="140" t="s">
        <v>240</v>
      </c>
      <c r="C30" s="155" t="s">
        <v>185</v>
      </c>
      <c r="D30" s="158" t="s">
        <v>186</v>
      </c>
      <c r="E30" s="31">
        <v>75</v>
      </c>
      <c r="F30" s="32"/>
      <c r="G30" s="32">
        <v>76</v>
      </c>
      <c r="H30" s="32"/>
      <c r="I30" s="32">
        <v>80</v>
      </c>
      <c r="J30" s="32"/>
      <c r="K30" s="32">
        <v>84</v>
      </c>
      <c r="L30" s="33"/>
      <c r="M30" s="31">
        <v>74</v>
      </c>
      <c r="N30" s="32"/>
      <c r="O30" s="32">
        <v>74</v>
      </c>
      <c r="P30" s="32"/>
      <c r="Q30" s="32">
        <v>86</v>
      </c>
      <c r="R30" s="32"/>
      <c r="S30" s="32">
        <v>87</v>
      </c>
      <c r="T30" s="33"/>
      <c r="U30" s="31">
        <v>75</v>
      </c>
      <c r="V30" s="32"/>
      <c r="W30" s="32">
        <v>73</v>
      </c>
      <c r="X30" s="32"/>
      <c r="Y30" s="32">
        <v>85</v>
      </c>
      <c r="Z30" s="32"/>
      <c r="AA30" s="32">
        <v>86</v>
      </c>
      <c r="AB30" s="33"/>
      <c r="AC30" s="31">
        <v>75</v>
      </c>
      <c r="AD30" s="32"/>
      <c r="AE30" s="32">
        <v>74</v>
      </c>
      <c r="AF30" s="32"/>
      <c r="AG30" s="32">
        <v>85</v>
      </c>
      <c r="AH30" s="32"/>
      <c r="AI30" s="32">
        <v>86</v>
      </c>
      <c r="AJ30" s="146"/>
      <c r="AK30" s="56">
        <f t="shared" si="0"/>
        <v>78.75</v>
      </c>
      <c r="AL30" s="57">
        <f t="shared" si="1"/>
        <v>80.25</v>
      </c>
      <c r="AM30" s="58">
        <f t="shared" si="2"/>
        <v>79.75</v>
      </c>
      <c r="AN30" s="59">
        <f t="shared" si="3"/>
        <v>80</v>
      </c>
      <c r="AO30" s="60">
        <f t="shared" si="4"/>
        <v>79.6875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79.6875</v>
      </c>
      <c r="BC30" s="81" t="str">
        <f t="shared" si="13"/>
        <v/>
      </c>
      <c r="BE30" s="32">
        <f t="shared" si="14"/>
        <v>74.75</v>
      </c>
      <c r="BF30" s="32">
        <f t="shared" si="15"/>
        <v>74.25</v>
      </c>
      <c r="BG30" s="32">
        <f t="shared" si="16"/>
        <v>84</v>
      </c>
      <c r="BH30" s="32">
        <f t="shared" si="17"/>
        <v>85.75</v>
      </c>
      <c r="BI30" s="32">
        <f t="shared" si="18"/>
        <v>79.6875</v>
      </c>
    </row>
    <row r="31" spans="1:61" ht="15.75" thickBot="1" x14ac:dyDescent="0.3">
      <c r="A31" s="45">
        <v>21</v>
      </c>
      <c r="B31" s="140" t="s">
        <v>241</v>
      </c>
      <c r="C31" s="156" t="s">
        <v>187</v>
      </c>
      <c r="D31" s="156" t="s">
        <v>188</v>
      </c>
      <c r="E31" s="31">
        <v>80</v>
      </c>
      <c r="F31" s="32"/>
      <c r="G31" s="32">
        <v>79</v>
      </c>
      <c r="H31" s="32"/>
      <c r="I31" s="32">
        <v>78</v>
      </c>
      <c r="J31" s="32"/>
      <c r="K31" s="32">
        <v>75</v>
      </c>
      <c r="L31" s="33"/>
      <c r="M31" s="31">
        <v>78</v>
      </c>
      <c r="N31" s="32"/>
      <c r="O31" s="32">
        <v>80</v>
      </c>
      <c r="P31" s="32"/>
      <c r="Q31" s="32">
        <v>76</v>
      </c>
      <c r="R31" s="32"/>
      <c r="S31" s="32">
        <v>75</v>
      </c>
      <c r="T31" s="33"/>
      <c r="U31" s="31">
        <v>81</v>
      </c>
      <c r="V31" s="32"/>
      <c r="W31" s="32">
        <v>83</v>
      </c>
      <c r="X31" s="32"/>
      <c r="Y31" s="32">
        <v>89</v>
      </c>
      <c r="Z31" s="32"/>
      <c r="AA31" s="32">
        <v>78</v>
      </c>
      <c r="AB31" s="33"/>
      <c r="AC31" s="31">
        <v>84</v>
      </c>
      <c r="AD31" s="32"/>
      <c r="AE31" s="32">
        <v>83</v>
      </c>
      <c r="AF31" s="32"/>
      <c r="AG31" s="32">
        <v>77</v>
      </c>
      <c r="AH31" s="32"/>
      <c r="AI31" s="32">
        <v>79</v>
      </c>
      <c r="AJ31" s="146"/>
      <c r="AK31" s="56">
        <f t="shared" si="0"/>
        <v>78</v>
      </c>
      <c r="AL31" s="57">
        <f t="shared" si="1"/>
        <v>77.25</v>
      </c>
      <c r="AM31" s="58">
        <f t="shared" si="2"/>
        <v>82.75</v>
      </c>
      <c r="AN31" s="59">
        <f t="shared" si="3"/>
        <v>80.75</v>
      </c>
      <c r="AO31" s="60">
        <f t="shared" si="4"/>
        <v>79.6875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79.6875</v>
      </c>
      <c r="BC31" s="81" t="str">
        <f t="shared" si="13"/>
        <v/>
      </c>
      <c r="BE31" s="32">
        <f t="shared" si="14"/>
        <v>80.75</v>
      </c>
      <c r="BF31" s="32">
        <f t="shared" si="15"/>
        <v>81.25</v>
      </c>
      <c r="BG31" s="32">
        <f t="shared" si="16"/>
        <v>80</v>
      </c>
      <c r="BH31" s="32">
        <f t="shared" si="17"/>
        <v>76.75</v>
      </c>
      <c r="BI31" s="32">
        <f t="shared" si="18"/>
        <v>79.6875</v>
      </c>
    </row>
    <row r="32" spans="1:61" ht="15.75" thickBot="1" x14ac:dyDescent="0.3">
      <c r="A32" s="41">
        <v>22</v>
      </c>
      <c r="B32" s="140" t="s">
        <v>242</v>
      </c>
      <c r="C32" s="155" t="s">
        <v>189</v>
      </c>
      <c r="D32" s="158" t="s">
        <v>190</v>
      </c>
      <c r="E32" s="153">
        <v>75</v>
      </c>
      <c r="F32" s="154"/>
      <c r="G32" s="154">
        <v>74</v>
      </c>
      <c r="H32" s="154"/>
      <c r="I32" s="154">
        <v>76</v>
      </c>
      <c r="J32" s="154"/>
      <c r="K32" s="154">
        <v>79</v>
      </c>
      <c r="L32" s="146"/>
      <c r="M32" s="153">
        <v>76</v>
      </c>
      <c r="N32" s="154"/>
      <c r="O32" s="154">
        <v>75</v>
      </c>
      <c r="P32" s="154"/>
      <c r="Q32" s="154">
        <v>78</v>
      </c>
      <c r="R32" s="154"/>
      <c r="S32" s="154">
        <v>79</v>
      </c>
      <c r="T32" s="146"/>
      <c r="U32" s="153">
        <v>77</v>
      </c>
      <c r="V32" s="154"/>
      <c r="W32" s="154">
        <v>77</v>
      </c>
      <c r="X32" s="154"/>
      <c r="Y32" s="154">
        <v>80</v>
      </c>
      <c r="Z32" s="154"/>
      <c r="AA32" s="154">
        <v>79</v>
      </c>
      <c r="AB32" s="146"/>
      <c r="AC32" s="153">
        <v>78</v>
      </c>
      <c r="AD32" s="154"/>
      <c r="AE32" s="154">
        <v>76</v>
      </c>
      <c r="AF32" s="154"/>
      <c r="AG32" s="154">
        <v>80</v>
      </c>
      <c r="AH32" s="154"/>
      <c r="AI32" s="154">
        <v>79</v>
      </c>
      <c r="AJ32" s="146"/>
      <c r="AK32" s="56">
        <f t="shared" si="0"/>
        <v>76</v>
      </c>
      <c r="AL32" s="57">
        <f t="shared" si="1"/>
        <v>77</v>
      </c>
      <c r="AM32" s="58">
        <f t="shared" si="2"/>
        <v>78.25</v>
      </c>
      <c r="AN32" s="59">
        <f t="shared" si="3"/>
        <v>78.25</v>
      </c>
      <c r="AO32" s="60">
        <f t="shared" si="4"/>
        <v>77.375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77.375</v>
      </c>
      <c r="BC32" s="81" t="str">
        <f t="shared" si="13"/>
        <v/>
      </c>
      <c r="BE32" s="32">
        <f t="shared" si="14"/>
        <v>76.5</v>
      </c>
      <c r="BF32" s="32">
        <f t="shared" si="15"/>
        <v>75.5</v>
      </c>
      <c r="BG32" s="32">
        <f t="shared" si="16"/>
        <v>78.5</v>
      </c>
      <c r="BH32" s="32">
        <f t="shared" si="17"/>
        <v>79</v>
      </c>
      <c r="BI32" s="32">
        <f t="shared" si="18"/>
        <v>77.375</v>
      </c>
    </row>
    <row r="33" spans="1:61" ht="15.75" thickBot="1" x14ac:dyDescent="0.3">
      <c r="A33" s="45">
        <v>23</v>
      </c>
      <c r="B33" s="140" t="s">
        <v>243</v>
      </c>
      <c r="C33" s="155" t="s">
        <v>191</v>
      </c>
      <c r="D33" s="152" t="s">
        <v>192</v>
      </c>
      <c r="E33" s="153">
        <v>89</v>
      </c>
      <c r="F33" s="154"/>
      <c r="G33" s="154">
        <v>90</v>
      </c>
      <c r="H33" s="154"/>
      <c r="I33" s="154">
        <v>87</v>
      </c>
      <c r="J33" s="154"/>
      <c r="K33" s="154">
        <v>85</v>
      </c>
      <c r="L33" s="146"/>
      <c r="M33" s="153">
        <v>90</v>
      </c>
      <c r="N33" s="154"/>
      <c r="O33" s="154">
        <v>94</v>
      </c>
      <c r="P33" s="154"/>
      <c r="Q33" s="154">
        <v>91</v>
      </c>
      <c r="R33" s="154"/>
      <c r="S33" s="154">
        <v>93</v>
      </c>
      <c r="T33" s="146"/>
      <c r="U33" s="153">
        <v>94</v>
      </c>
      <c r="V33" s="154"/>
      <c r="W33" s="154">
        <v>94</v>
      </c>
      <c r="X33" s="154"/>
      <c r="Y33" s="154">
        <v>95</v>
      </c>
      <c r="Z33" s="154"/>
      <c r="AA33" s="154">
        <v>93</v>
      </c>
      <c r="AB33" s="146"/>
      <c r="AC33" s="153">
        <v>95</v>
      </c>
      <c r="AD33" s="154"/>
      <c r="AE33" s="154">
        <v>96</v>
      </c>
      <c r="AF33" s="154"/>
      <c r="AG33" s="154">
        <v>94</v>
      </c>
      <c r="AH33" s="154"/>
      <c r="AI33" s="154">
        <v>95</v>
      </c>
      <c r="AJ33" s="146"/>
      <c r="AK33" s="56">
        <f t="shared" si="0"/>
        <v>87.75</v>
      </c>
      <c r="AL33" s="57">
        <f t="shared" si="1"/>
        <v>92</v>
      </c>
      <c r="AM33" s="58">
        <f t="shared" si="2"/>
        <v>94</v>
      </c>
      <c r="AN33" s="59">
        <f t="shared" si="3"/>
        <v>95</v>
      </c>
      <c r="AO33" s="60">
        <f t="shared" si="4"/>
        <v>92.1875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92.1875</v>
      </c>
      <c r="BC33" s="81" t="str">
        <f t="shared" si="13"/>
        <v/>
      </c>
      <c r="BE33" s="32">
        <f t="shared" si="14"/>
        <v>92</v>
      </c>
      <c r="BF33" s="32">
        <f t="shared" si="15"/>
        <v>93.5</v>
      </c>
      <c r="BG33" s="32">
        <f t="shared" si="16"/>
        <v>91.75</v>
      </c>
      <c r="BH33" s="32">
        <f t="shared" si="17"/>
        <v>91.5</v>
      </c>
      <c r="BI33" s="32">
        <f t="shared" si="18"/>
        <v>92.1875</v>
      </c>
    </row>
    <row r="34" spans="1:61" ht="15.75" thickBot="1" x14ac:dyDescent="0.3">
      <c r="A34" s="45">
        <v>24</v>
      </c>
      <c r="B34" s="140" t="s">
        <v>244</v>
      </c>
      <c r="C34" s="152" t="s">
        <v>193</v>
      </c>
      <c r="D34" s="155" t="s">
        <v>194</v>
      </c>
      <c r="E34" s="153"/>
      <c r="F34" s="154"/>
      <c r="G34" s="154"/>
      <c r="H34" s="154"/>
      <c r="I34" s="154"/>
      <c r="J34" s="154"/>
      <c r="K34" s="154"/>
      <c r="L34" s="146"/>
      <c r="M34" s="153"/>
      <c r="N34" s="154"/>
      <c r="O34" s="154"/>
      <c r="P34" s="154"/>
      <c r="Q34" s="154"/>
      <c r="R34" s="154"/>
      <c r="S34" s="154"/>
      <c r="T34" s="146"/>
      <c r="U34" s="153"/>
      <c r="V34" s="154"/>
      <c r="W34" s="154"/>
      <c r="X34" s="154"/>
      <c r="Y34" s="154"/>
      <c r="Z34" s="154"/>
      <c r="AA34" s="154"/>
      <c r="AB34" s="146"/>
      <c r="AC34" s="153"/>
      <c r="AD34" s="154"/>
      <c r="AE34" s="154"/>
      <c r="AF34" s="154"/>
      <c r="AG34" s="154"/>
      <c r="AH34" s="154"/>
      <c r="AI34" s="154"/>
      <c r="AJ34" s="146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0</v>
      </c>
      <c r="AO34" s="60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ht="15.75" thickBot="1" x14ac:dyDescent="0.3">
      <c r="A35" s="41">
        <v>25</v>
      </c>
      <c r="B35" s="140" t="s">
        <v>245</v>
      </c>
      <c r="C35" s="155" t="s">
        <v>195</v>
      </c>
      <c r="D35" s="152" t="s">
        <v>196</v>
      </c>
      <c r="AJ35" s="146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40" t="s">
        <v>246</v>
      </c>
      <c r="C36" s="156" t="s">
        <v>197</v>
      </c>
      <c r="D36" s="158" t="s">
        <v>198</v>
      </c>
      <c r="E36" s="153">
        <v>70</v>
      </c>
      <c r="F36" s="154"/>
      <c r="G36" s="154">
        <v>74</v>
      </c>
      <c r="H36" s="154"/>
      <c r="I36" s="154">
        <v>73</v>
      </c>
      <c r="J36" s="154"/>
      <c r="K36" s="154">
        <v>74</v>
      </c>
      <c r="L36" s="146"/>
      <c r="M36" s="153">
        <v>72</v>
      </c>
      <c r="N36" s="154"/>
      <c r="O36" s="154">
        <v>73</v>
      </c>
      <c r="P36" s="154"/>
      <c r="Q36" s="154">
        <v>74</v>
      </c>
      <c r="R36" s="154"/>
      <c r="S36" s="154">
        <v>75</v>
      </c>
      <c r="T36" s="146"/>
      <c r="U36" s="153">
        <v>75</v>
      </c>
      <c r="V36" s="154"/>
      <c r="W36" s="154">
        <v>74</v>
      </c>
      <c r="X36" s="154"/>
      <c r="Y36" s="154">
        <v>73</v>
      </c>
      <c r="Z36" s="154"/>
      <c r="AA36" s="154">
        <v>72</v>
      </c>
      <c r="AB36" s="146"/>
      <c r="AC36" s="153">
        <v>74</v>
      </c>
      <c r="AD36" s="154"/>
      <c r="AE36" s="154">
        <v>73</v>
      </c>
      <c r="AF36" s="154"/>
      <c r="AG36" s="154">
        <v>74</v>
      </c>
      <c r="AH36" s="154"/>
      <c r="AI36" s="154">
        <v>75</v>
      </c>
      <c r="AJ36" s="146"/>
      <c r="AK36" s="56">
        <f t="shared" si="0"/>
        <v>72.75</v>
      </c>
      <c r="AL36" s="57">
        <f t="shared" si="1"/>
        <v>73.5</v>
      </c>
      <c r="AM36" s="58">
        <f t="shared" si="2"/>
        <v>73.5</v>
      </c>
      <c r="AN36" s="59">
        <f t="shared" si="3"/>
        <v>74</v>
      </c>
      <c r="AO36" s="60">
        <f t="shared" si="4"/>
        <v>73.4375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73.4375</v>
      </c>
      <c r="BC36" s="81" t="str">
        <f t="shared" si="13"/>
        <v/>
      </c>
      <c r="BE36" s="32">
        <f t="shared" si="14"/>
        <v>72.75</v>
      </c>
      <c r="BF36" s="32">
        <f t="shared" si="15"/>
        <v>73.5</v>
      </c>
      <c r="BG36" s="32">
        <f t="shared" si="16"/>
        <v>73.5</v>
      </c>
      <c r="BH36" s="32">
        <f t="shared" si="17"/>
        <v>74</v>
      </c>
      <c r="BI36" s="32">
        <f t="shared" si="18"/>
        <v>73.4375</v>
      </c>
    </row>
    <row r="37" spans="1:61" ht="15.75" thickBot="1" x14ac:dyDescent="0.3">
      <c r="A37" s="45">
        <v>27</v>
      </c>
      <c r="B37" s="140" t="s">
        <v>247</v>
      </c>
      <c r="C37" s="155" t="s">
        <v>199</v>
      </c>
      <c r="D37" s="156" t="s">
        <v>200</v>
      </c>
      <c r="AJ37" s="146"/>
      <c r="AK37" s="56">
        <f t="shared" si="0"/>
        <v>0</v>
      </c>
      <c r="AL37" s="57">
        <f t="shared" si="1"/>
        <v>0</v>
      </c>
      <c r="AM37" s="58">
        <f t="shared" si="2"/>
        <v>0</v>
      </c>
      <c r="AN37" s="59">
        <f t="shared" si="3"/>
        <v>0</v>
      </c>
      <c r="AO37" s="60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ht="15.75" thickBot="1" x14ac:dyDescent="0.3">
      <c r="A38" s="41">
        <v>28</v>
      </c>
      <c r="B38" s="140" t="s">
        <v>248</v>
      </c>
      <c r="C38" s="155" t="s">
        <v>201</v>
      </c>
      <c r="D38" s="158" t="s">
        <v>202</v>
      </c>
      <c r="E38" s="153">
        <v>95</v>
      </c>
      <c r="F38" s="154"/>
      <c r="G38" s="154">
        <v>94</v>
      </c>
      <c r="H38" s="154"/>
      <c r="I38" s="154">
        <v>94</v>
      </c>
      <c r="J38" s="154"/>
      <c r="K38" s="154">
        <v>95</v>
      </c>
      <c r="L38" s="146"/>
      <c r="M38" s="153">
        <v>90</v>
      </c>
      <c r="N38" s="154"/>
      <c r="O38" s="154">
        <v>86</v>
      </c>
      <c r="P38" s="154"/>
      <c r="Q38" s="154">
        <v>93</v>
      </c>
      <c r="R38" s="154"/>
      <c r="S38" s="154">
        <v>94</v>
      </c>
      <c r="T38" s="146"/>
      <c r="U38" s="153">
        <v>96</v>
      </c>
      <c r="V38" s="154"/>
      <c r="W38" s="154">
        <v>80</v>
      </c>
      <c r="X38" s="154"/>
      <c r="Y38" s="154">
        <v>94</v>
      </c>
      <c r="Z38" s="154"/>
      <c r="AA38" s="154">
        <v>93</v>
      </c>
      <c r="AB38" s="146"/>
      <c r="AC38" s="153">
        <v>97</v>
      </c>
      <c r="AD38" s="154"/>
      <c r="AE38" s="154">
        <v>80</v>
      </c>
      <c r="AF38" s="154"/>
      <c r="AG38" s="154">
        <v>96</v>
      </c>
      <c r="AH38" s="154"/>
      <c r="AI38" s="154">
        <v>95</v>
      </c>
      <c r="AJ38" s="146"/>
      <c r="AK38" s="56">
        <f t="shared" si="0"/>
        <v>94.5</v>
      </c>
      <c r="AL38" s="57">
        <f t="shared" si="1"/>
        <v>90.75</v>
      </c>
      <c r="AM38" s="58">
        <f t="shared" si="2"/>
        <v>90.75</v>
      </c>
      <c r="AN38" s="59">
        <f t="shared" si="3"/>
        <v>92</v>
      </c>
      <c r="AO38" s="60">
        <f t="shared" si="4"/>
        <v>92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92</v>
      </c>
      <c r="BC38" s="81" t="str">
        <f t="shared" si="13"/>
        <v/>
      </c>
      <c r="BE38" s="32">
        <f t="shared" si="14"/>
        <v>94.5</v>
      </c>
      <c r="BF38" s="32">
        <f t="shared" si="15"/>
        <v>85</v>
      </c>
      <c r="BG38" s="32">
        <f t="shared" si="16"/>
        <v>94.25</v>
      </c>
      <c r="BH38" s="32">
        <f t="shared" si="17"/>
        <v>94.25</v>
      </c>
      <c r="BI38" s="32">
        <f t="shared" si="18"/>
        <v>92</v>
      </c>
    </row>
    <row r="39" spans="1:61" ht="15.75" thickBot="1" x14ac:dyDescent="0.3">
      <c r="A39" s="45">
        <v>29</v>
      </c>
      <c r="B39" s="140" t="s">
        <v>249</v>
      </c>
      <c r="C39" s="152" t="s">
        <v>203</v>
      </c>
      <c r="D39" s="156" t="s">
        <v>204</v>
      </c>
      <c r="E39" s="153">
        <v>80</v>
      </c>
      <c r="F39" s="154"/>
      <c r="G39" s="154">
        <v>85</v>
      </c>
      <c r="H39" s="154"/>
      <c r="I39" s="154">
        <v>90</v>
      </c>
      <c r="J39" s="154"/>
      <c r="K39" s="154">
        <v>89</v>
      </c>
      <c r="L39" s="146"/>
      <c r="M39" s="153">
        <v>80</v>
      </c>
      <c r="N39" s="154"/>
      <c r="O39" s="154">
        <v>87</v>
      </c>
      <c r="P39" s="154"/>
      <c r="Q39" s="154">
        <v>92</v>
      </c>
      <c r="R39" s="154"/>
      <c r="S39" s="154">
        <v>90</v>
      </c>
      <c r="T39" s="146"/>
      <c r="U39" s="153">
        <v>86</v>
      </c>
      <c r="V39" s="154"/>
      <c r="W39" s="154">
        <v>86</v>
      </c>
      <c r="X39" s="154"/>
      <c r="Y39" s="154">
        <v>89</v>
      </c>
      <c r="Z39" s="154"/>
      <c r="AA39" s="154">
        <v>90</v>
      </c>
      <c r="AB39" s="146"/>
      <c r="AC39" s="153">
        <v>85</v>
      </c>
      <c r="AD39" s="154"/>
      <c r="AE39" s="154">
        <v>88</v>
      </c>
      <c r="AF39" s="154"/>
      <c r="AG39" s="154">
        <v>95</v>
      </c>
      <c r="AH39" s="154"/>
      <c r="AI39" s="154">
        <v>90</v>
      </c>
      <c r="AJ39" s="146"/>
      <c r="AK39" s="56">
        <f t="shared" si="0"/>
        <v>86</v>
      </c>
      <c r="AL39" s="57">
        <f t="shared" si="1"/>
        <v>87.25</v>
      </c>
      <c r="AM39" s="58">
        <f t="shared" si="2"/>
        <v>87.75</v>
      </c>
      <c r="AN39" s="59">
        <f t="shared" si="3"/>
        <v>89.5</v>
      </c>
      <c r="AO39" s="60">
        <f t="shared" si="4"/>
        <v>87.625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87.625</v>
      </c>
      <c r="BC39" s="81" t="str">
        <f t="shared" si="13"/>
        <v/>
      </c>
      <c r="BE39" s="32">
        <f t="shared" si="14"/>
        <v>82.75</v>
      </c>
      <c r="BF39" s="32">
        <f t="shared" si="15"/>
        <v>86.5</v>
      </c>
      <c r="BG39" s="32">
        <f t="shared" si="16"/>
        <v>91.5</v>
      </c>
      <c r="BH39" s="32">
        <f t="shared" si="17"/>
        <v>89.75</v>
      </c>
      <c r="BI39" s="32">
        <f t="shared" si="18"/>
        <v>87.625</v>
      </c>
    </row>
    <row r="40" spans="1:61" ht="15.75" thickBot="1" x14ac:dyDescent="0.3">
      <c r="A40" s="45">
        <v>30</v>
      </c>
      <c r="B40" s="140" t="s">
        <v>250</v>
      </c>
      <c r="C40" s="155" t="s">
        <v>205</v>
      </c>
      <c r="D40" s="155" t="s">
        <v>146</v>
      </c>
      <c r="E40" s="153">
        <v>75</v>
      </c>
      <c r="F40" s="154"/>
      <c r="G40" s="154">
        <v>73</v>
      </c>
      <c r="H40" s="154"/>
      <c r="I40" s="154">
        <v>74</v>
      </c>
      <c r="J40" s="154"/>
      <c r="K40" s="154">
        <v>73</v>
      </c>
      <c r="L40" s="146"/>
      <c r="M40" s="153">
        <v>74</v>
      </c>
      <c r="N40" s="154"/>
      <c r="O40" s="154">
        <v>75</v>
      </c>
      <c r="P40" s="154"/>
      <c r="Q40" s="154">
        <v>76</v>
      </c>
      <c r="R40" s="154"/>
      <c r="S40" s="154">
        <v>75</v>
      </c>
      <c r="T40" s="146"/>
      <c r="U40" s="153">
        <v>79</v>
      </c>
      <c r="V40" s="154"/>
      <c r="W40" s="154">
        <v>78</v>
      </c>
      <c r="X40" s="154"/>
      <c r="Y40" s="154">
        <v>74</v>
      </c>
      <c r="Z40" s="154"/>
      <c r="AA40" s="154">
        <v>77</v>
      </c>
      <c r="AB40" s="146"/>
      <c r="AC40" s="153">
        <v>77</v>
      </c>
      <c r="AD40" s="154"/>
      <c r="AE40" s="154">
        <v>77</v>
      </c>
      <c r="AF40" s="154"/>
      <c r="AG40" s="154">
        <v>78</v>
      </c>
      <c r="AH40" s="154"/>
      <c r="AI40" s="154">
        <v>79</v>
      </c>
      <c r="AJ40" s="146"/>
      <c r="AK40" s="56">
        <f t="shared" si="0"/>
        <v>73.75</v>
      </c>
      <c r="AL40" s="57">
        <f t="shared" si="1"/>
        <v>75</v>
      </c>
      <c r="AM40" s="58">
        <f t="shared" si="2"/>
        <v>77</v>
      </c>
      <c r="AN40" s="59">
        <f t="shared" si="3"/>
        <v>77.75</v>
      </c>
      <c r="AO40" s="60">
        <f t="shared" si="4"/>
        <v>75.875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75.875</v>
      </c>
      <c r="BC40" s="81" t="str">
        <f t="shared" si="13"/>
        <v/>
      </c>
      <c r="BE40" s="32">
        <f t="shared" si="14"/>
        <v>76.25</v>
      </c>
      <c r="BF40" s="32">
        <f t="shared" si="15"/>
        <v>75.75</v>
      </c>
      <c r="BG40" s="32">
        <f t="shared" si="16"/>
        <v>75.5</v>
      </c>
      <c r="BH40" s="32">
        <f t="shared" si="17"/>
        <v>76</v>
      </c>
      <c r="BI40" s="32">
        <f t="shared" si="18"/>
        <v>75.875</v>
      </c>
    </row>
    <row r="41" spans="1:61" ht="15.75" thickBot="1" x14ac:dyDescent="0.3">
      <c r="A41" s="41">
        <v>31</v>
      </c>
      <c r="B41" s="140" t="s">
        <v>251</v>
      </c>
      <c r="C41" s="156" t="s">
        <v>206</v>
      </c>
      <c r="D41" s="152" t="s">
        <v>207</v>
      </c>
      <c r="AJ41" s="146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40" t="s">
        <v>252</v>
      </c>
      <c r="C42" s="155" t="s">
        <v>208</v>
      </c>
      <c r="D42" s="160" t="s">
        <v>176</v>
      </c>
      <c r="E42" s="153">
        <v>95</v>
      </c>
      <c r="F42" s="154"/>
      <c r="G42" s="154">
        <v>93</v>
      </c>
      <c r="H42" s="154"/>
      <c r="I42" s="154">
        <v>94</v>
      </c>
      <c r="J42" s="154"/>
      <c r="K42" s="154">
        <v>90</v>
      </c>
      <c r="L42" s="146"/>
      <c r="M42" s="153">
        <v>94</v>
      </c>
      <c r="N42" s="154"/>
      <c r="O42" s="154">
        <v>95</v>
      </c>
      <c r="P42" s="154"/>
      <c r="Q42" s="154">
        <v>94</v>
      </c>
      <c r="R42" s="154"/>
      <c r="S42" s="154">
        <v>93</v>
      </c>
      <c r="T42" s="146"/>
      <c r="U42" s="153">
        <v>96</v>
      </c>
      <c r="V42" s="154"/>
      <c r="W42" s="154">
        <v>94</v>
      </c>
      <c r="X42" s="154"/>
      <c r="Y42" s="154">
        <v>93</v>
      </c>
      <c r="Z42" s="154"/>
      <c r="AA42" s="154">
        <v>94</v>
      </c>
      <c r="AB42" s="146"/>
      <c r="AC42" s="153">
        <v>95</v>
      </c>
      <c r="AD42" s="154"/>
      <c r="AE42" s="154">
        <v>96</v>
      </c>
      <c r="AF42" s="154"/>
      <c r="AG42" s="154">
        <v>92</v>
      </c>
      <c r="AH42" s="154"/>
      <c r="AI42" s="154">
        <v>90</v>
      </c>
      <c r="AJ42" s="146"/>
      <c r="AK42" s="56">
        <f t="shared" si="0"/>
        <v>93</v>
      </c>
      <c r="AL42" s="57">
        <f t="shared" si="1"/>
        <v>94</v>
      </c>
      <c r="AM42" s="58">
        <f t="shared" si="2"/>
        <v>94.25</v>
      </c>
      <c r="AN42" s="59">
        <f t="shared" si="3"/>
        <v>93.25</v>
      </c>
      <c r="AO42" s="60">
        <f t="shared" si="4"/>
        <v>93.625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93.625</v>
      </c>
      <c r="BC42" s="81" t="str">
        <f t="shared" si="13"/>
        <v/>
      </c>
      <c r="BE42" s="32">
        <f t="shared" si="14"/>
        <v>95</v>
      </c>
      <c r="BF42" s="32">
        <f t="shared" si="15"/>
        <v>94.5</v>
      </c>
      <c r="BG42" s="32">
        <f t="shared" si="16"/>
        <v>93.25</v>
      </c>
      <c r="BH42" s="32">
        <f t="shared" si="17"/>
        <v>91.75</v>
      </c>
      <c r="BI42" s="32">
        <f t="shared" si="18"/>
        <v>93.625</v>
      </c>
    </row>
    <row r="43" spans="1:61" ht="15.75" thickBot="1" x14ac:dyDescent="0.3">
      <c r="A43" s="45">
        <v>33</v>
      </c>
      <c r="B43" s="140" t="s">
        <v>253</v>
      </c>
      <c r="C43" s="155" t="s">
        <v>209</v>
      </c>
      <c r="D43" s="152" t="s">
        <v>210</v>
      </c>
      <c r="E43" s="153"/>
      <c r="F43" s="154"/>
      <c r="G43" s="154"/>
      <c r="H43" s="154"/>
      <c r="I43" s="154"/>
      <c r="J43" s="154"/>
      <c r="K43" s="154"/>
      <c r="L43" s="146"/>
      <c r="M43" s="153"/>
      <c r="N43" s="154"/>
      <c r="O43" s="154"/>
      <c r="P43" s="154"/>
      <c r="Q43" s="154"/>
      <c r="R43" s="154"/>
      <c r="S43" s="154"/>
      <c r="T43" s="146"/>
      <c r="U43" s="153"/>
      <c r="V43" s="154"/>
      <c r="W43" s="154"/>
      <c r="X43" s="154"/>
      <c r="Y43" s="154"/>
      <c r="Z43" s="154"/>
      <c r="AA43" s="154"/>
      <c r="AB43" s="146"/>
      <c r="AC43" s="153"/>
      <c r="AD43" s="154"/>
      <c r="AE43" s="154"/>
      <c r="AF43" s="154"/>
      <c r="AG43" s="154"/>
      <c r="AH43" s="154"/>
      <c r="AI43" s="154"/>
      <c r="AJ43" s="146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1">
        <v>34</v>
      </c>
      <c r="B44" s="140" t="s">
        <v>254</v>
      </c>
      <c r="C44" s="155" t="s">
        <v>211</v>
      </c>
      <c r="D44" s="142" t="s">
        <v>212</v>
      </c>
      <c r="E44" s="153"/>
      <c r="F44" s="154"/>
      <c r="G44" s="154"/>
      <c r="H44" s="154"/>
      <c r="I44" s="154"/>
      <c r="J44" s="154"/>
      <c r="K44" s="154"/>
      <c r="L44" s="146"/>
      <c r="M44" s="153"/>
      <c r="N44" s="154"/>
      <c r="O44" s="154"/>
      <c r="P44" s="154"/>
      <c r="Q44" s="154"/>
      <c r="R44" s="154"/>
      <c r="S44" s="154"/>
      <c r="T44" s="146"/>
      <c r="U44" s="153"/>
      <c r="V44" s="154"/>
      <c r="W44" s="154"/>
      <c r="X44" s="154"/>
      <c r="Y44" s="154"/>
      <c r="Z44" s="154"/>
      <c r="AA44" s="154"/>
      <c r="AB44" s="146"/>
      <c r="AC44" s="153"/>
      <c r="AD44" s="154"/>
      <c r="AE44" s="154"/>
      <c r="AF44" s="154"/>
      <c r="AG44" s="154"/>
      <c r="AH44" s="154"/>
      <c r="AI44" s="154"/>
      <c r="AJ44" s="146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15.75" thickBot="1" x14ac:dyDescent="0.3">
      <c r="A45" s="45">
        <v>35</v>
      </c>
      <c r="B45" s="140" t="s">
        <v>255</v>
      </c>
      <c r="C45" s="156" t="s">
        <v>213</v>
      </c>
      <c r="D45" s="158" t="s">
        <v>214</v>
      </c>
      <c r="E45" s="153"/>
      <c r="F45" s="154"/>
      <c r="G45" s="154"/>
      <c r="H45" s="154"/>
      <c r="I45" s="154"/>
      <c r="J45" s="154"/>
      <c r="K45" s="154"/>
      <c r="L45" s="146"/>
      <c r="M45" s="153"/>
      <c r="N45" s="154"/>
      <c r="O45" s="154"/>
      <c r="P45" s="154"/>
      <c r="Q45" s="154"/>
      <c r="R45" s="154"/>
      <c r="S45" s="154"/>
      <c r="T45" s="146"/>
      <c r="U45" s="153">
        <v>96</v>
      </c>
      <c r="V45" s="154"/>
      <c r="W45" s="154">
        <v>94</v>
      </c>
      <c r="X45" s="154"/>
      <c r="Y45" s="154">
        <v>93</v>
      </c>
      <c r="Z45" s="154"/>
      <c r="AA45" s="154">
        <v>94</v>
      </c>
      <c r="AB45" s="146"/>
      <c r="AC45" s="153">
        <v>95</v>
      </c>
      <c r="AD45" s="154"/>
      <c r="AE45" s="154">
        <v>96</v>
      </c>
      <c r="AF45" s="154"/>
      <c r="AG45" s="154">
        <v>92</v>
      </c>
      <c r="AH45" s="154"/>
      <c r="AI45" s="154">
        <v>90</v>
      </c>
      <c r="AJ45" s="146"/>
      <c r="AK45" s="56">
        <f t="shared" si="0"/>
        <v>0</v>
      </c>
      <c r="AL45" s="57">
        <f t="shared" si="1"/>
        <v>0</v>
      </c>
      <c r="AM45" s="58">
        <f t="shared" si="2"/>
        <v>94.25</v>
      </c>
      <c r="AN45" s="59">
        <f t="shared" si="3"/>
        <v>93.25</v>
      </c>
      <c r="AO45" s="60">
        <f t="shared" si="4"/>
        <v>46.875</v>
      </c>
      <c r="AP45" s="54"/>
      <c r="AR45" s="71">
        <f t="shared" si="5"/>
        <v>23.4375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46.875</v>
      </c>
      <c r="BE45" s="32">
        <f t="shared" si="14"/>
        <v>47.75</v>
      </c>
      <c r="BF45" s="32">
        <f t="shared" si="15"/>
        <v>47.5</v>
      </c>
      <c r="BG45" s="32">
        <f t="shared" si="16"/>
        <v>46.25</v>
      </c>
      <c r="BH45" s="32">
        <f t="shared" si="17"/>
        <v>46</v>
      </c>
      <c r="BI45" s="32">
        <f t="shared" si="18"/>
        <v>46.875</v>
      </c>
    </row>
    <row r="46" spans="1:61" ht="23.25" thickBot="1" x14ac:dyDescent="0.3">
      <c r="A46" s="45">
        <v>36</v>
      </c>
      <c r="B46" s="140" t="s">
        <v>256</v>
      </c>
      <c r="C46" s="164" t="s">
        <v>215</v>
      </c>
      <c r="D46" s="140" t="s">
        <v>216</v>
      </c>
      <c r="E46" s="153">
        <v>78</v>
      </c>
      <c r="F46" s="154"/>
      <c r="G46" s="154">
        <v>76</v>
      </c>
      <c r="H46" s="154"/>
      <c r="I46" s="154">
        <v>74</v>
      </c>
      <c r="J46" s="154"/>
      <c r="K46" s="154">
        <v>74</v>
      </c>
      <c r="L46" s="146"/>
      <c r="M46" s="153">
        <v>76</v>
      </c>
      <c r="N46" s="154"/>
      <c r="O46" s="154">
        <v>75</v>
      </c>
      <c r="P46" s="154"/>
      <c r="Q46" s="154">
        <v>74</v>
      </c>
      <c r="R46" s="154"/>
      <c r="S46" s="154">
        <v>75</v>
      </c>
      <c r="T46" s="146"/>
      <c r="U46" s="153">
        <v>73</v>
      </c>
      <c r="V46" s="154"/>
      <c r="W46" s="154">
        <v>74</v>
      </c>
      <c r="X46" s="154"/>
      <c r="Y46" s="154">
        <v>72</v>
      </c>
      <c r="Z46" s="154"/>
      <c r="AA46" s="154">
        <v>76</v>
      </c>
      <c r="AB46" s="146"/>
      <c r="AC46" s="153">
        <v>77</v>
      </c>
      <c r="AD46" s="154"/>
      <c r="AE46" s="154">
        <v>74</v>
      </c>
      <c r="AF46" s="154"/>
      <c r="AG46" s="154">
        <v>75</v>
      </c>
      <c r="AH46" s="154"/>
      <c r="AI46" s="154">
        <v>74</v>
      </c>
      <c r="AJ46" s="146"/>
      <c r="AK46" s="56">
        <f t="shared" si="0"/>
        <v>75.5</v>
      </c>
      <c r="AL46" s="57">
        <f t="shared" si="1"/>
        <v>75</v>
      </c>
      <c r="AM46" s="58">
        <f t="shared" si="2"/>
        <v>73.75</v>
      </c>
      <c r="AN46" s="59">
        <f t="shared" si="3"/>
        <v>75</v>
      </c>
      <c r="AO46" s="60">
        <f t="shared" si="4"/>
        <v>74.8125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74.8125</v>
      </c>
      <c r="BC46" s="81" t="str">
        <f t="shared" si="13"/>
        <v/>
      </c>
      <c r="BE46" s="32">
        <f t="shared" si="14"/>
        <v>76</v>
      </c>
      <c r="BF46" s="32">
        <f t="shared" si="15"/>
        <v>74.75</v>
      </c>
      <c r="BG46" s="32">
        <f t="shared" si="16"/>
        <v>73.75</v>
      </c>
      <c r="BH46" s="32">
        <f t="shared" si="17"/>
        <v>74.75</v>
      </c>
      <c r="BI46" s="32">
        <f t="shared" si="18"/>
        <v>74.8125</v>
      </c>
    </row>
    <row r="47" spans="1:61" x14ac:dyDescent="0.25">
      <c r="A47" s="41">
        <v>37</v>
      </c>
      <c r="B47" s="140" t="s">
        <v>257</v>
      </c>
      <c r="C47" s="155"/>
      <c r="D47" s="152"/>
      <c r="AJ47" s="146"/>
      <c r="AK47" s="56">
        <f t="shared" ref="AK47" si="19">SUMIF(E47:E47, "&gt;=70") / 4 +SUMIF(G47:G47, "&gt;=70") / 4 +SUMIF(I47:I47, "&gt;=70") / 4 +SUMIF(K47:K47, "&gt;=70") / 4 + SUMIF(F47:F47, "&gt;1") / 4 + SUMIF(H47:H47, "&gt;1") / 4 + SUMIF(J47:J47, "&gt;1") / 4 + SUMIF(L47:L47, "&gt;1") / 4</f>
        <v>0</v>
      </c>
      <c r="AL47" s="57">
        <f t="shared" ref="AL47" si="20">SUMIF(M47:M47, "&gt;=70") / 4 +SUMIF(O47:O47, "&gt;=70") / 4 +SUMIF(Q47:Q47, "&gt;=70") / 4 +SUMIF(S47:S47, "&gt;=70") / 4 + SUMIF(N47:N47, "&gt;1") / 4 + SUMIF(P47:P47, "&gt;1") / 4 + SUMIF(R47:R47, "&gt;1") / 4 + SUMIF(T47:T47, "&gt;1") / 4</f>
        <v>0</v>
      </c>
      <c r="AM47" s="58">
        <f t="shared" ref="AM47" si="21">SUMIF(U47:U47, "&gt;=70") / 4 +SUMIF(W47:W47, "&gt;=70") / 4 +SUMIF(Y47:Y47, "&gt;=70") / 4 +SUMIF(AA47:AA47, "&gt;=70") / 4 + SUMIF(V47:V47, "&gt;1") / 4 + SUMIF(X47:X47, "&gt;1") / 4 + SUMIF(Z47:Z47, "&gt;1") / 4 + SUMIF(AB47:AB47, "&gt;1") / 4</f>
        <v>0</v>
      </c>
      <c r="AN47" s="59">
        <f t="shared" ref="AN47" si="22">SUMIF(AC47:AC47, "&gt;=70") / 4 +SUMIF(AE47:AE47, "&gt;=70") / 4 +SUMIF(AG47:AG47, "&gt;=70") / 4 +SUMIF(AI47:AI47, "&gt;=70") / 4 + SUMIF(AD47:AD47, "&gt;1") / 4 + SUMIF(AF47:AF47, "&gt;1") / 4 + SUMIF(AH47:AH47, "&gt;1") / 4 + SUMIF(AJ47:AJ47, "&gt;1") / 4</f>
        <v>0</v>
      </c>
      <c r="AO47" s="60">
        <f t="shared" ref="AO47" si="23">AVERAGE(AK47:AN47)</f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153"/>
      <c r="F48" s="154"/>
      <c r="G48" s="154"/>
      <c r="H48" s="154"/>
      <c r="I48" s="154"/>
      <c r="J48" s="154"/>
      <c r="K48" s="154"/>
      <c r="L48" s="146"/>
      <c r="M48" s="153"/>
      <c r="N48" s="154"/>
      <c r="O48" s="154"/>
      <c r="P48" s="154"/>
      <c r="Q48" s="154"/>
      <c r="R48" s="154"/>
      <c r="S48" s="154"/>
      <c r="T48" s="146"/>
      <c r="U48" s="153"/>
      <c r="V48" s="154"/>
      <c r="W48" s="154"/>
      <c r="X48" s="154"/>
      <c r="Y48" s="154"/>
      <c r="Z48" s="154"/>
      <c r="AA48" s="154"/>
      <c r="AB48" s="146"/>
      <c r="AC48" s="153"/>
      <c r="AD48" s="154"/>
      <c r="AE48" s="154"/>
      <c r="AF48" s="154"/>
      <c r="AG48" s="154"/>
      <c r="AH48" s="154"/>
      <c r="AI48" s="154"/>
      <c r="AJ48" s="13"/>
      <c r="AK48" s="61">
        <f t="shared" ref="AK48:AK55" si="24">SUMIF(E48:E48, "&gt;=70") / 4 +SUMIF(G48:G48, "&gt;=70") / 4 +SUMIF(I48:I48, "&gt;=70") / 4 +SUMIF(K48:K48, "&gt;=70") / 4 + SUMIF(F48:F48, "&gt;1") / 4 + SUMIF(H48:H48, "&gt;1") / 4 + SUMIF(J48:J48, "&gt;1") / 4 + SUMIF(L48:L48, "&gt;1") / 4</f>
        <v>0</v>
      </c>
      <c r="AL48" s="62">
        <f t="shared" ref="AL48:AL55" si="25">SUMIF(M48:M48, "&gt;=70") / 4 +SUMIF(O48:O48, "&gt;=70") / 4 +SUMIF(Q48:Q48, "&gt;=70") / 4 +SUMIF(S48:S48, "&gt;=70") / 4 + SUMIF(N48:N48, "&gt;1") / 4 + SUMIF(P48:P48, "&gt;1") / 4 + SUMIF(R48:R48, "&gt;1") / 4 + SUMIF(T48:T48, "&gt;1") / 4</f>
        <v>0</v>
      </c>
      <c r="AM48" s="63">
        <f t="shared" ref="AM48:AM55" si="26">SUMIF(U48:U48, "&gt;=70") / 4 +SUMIF(W48:W48, "&gt;=70") / 4 +SUMIF(Y48:Y48, "&gt;=70") / 4 +SUMIF(AA48:AA48, "&gt;=70") / 4 + SUMIF(V48:V48, "&gt;1") / 4 + SUMIF(X48:X48, "&gt;1") / 4 + SUMIF(Z48:Z48, "&gt;1") / 4 + SUMIF(AB48:AB48, "&gt;1") / 4</f>
        <v>0</v>
      </c>
      <c r="AN48" s="64">
        <f t="shared" ref="AN48:AN55" si="27">SUMIF(AC48:AC48, "&gt;=65") / 4 +SUMIF(AE48:AE48, "&gt;=65") / 4 +SUMIF(AG48:AG48, "&gt;=65") / 4 +SUMIF(AI48:AI48, "&gt;=65") / 4 + SUMIF(AD48:AD48, "&gt;1") / 4 + SUMIF(AF48:AF48, "&gt;1") / 4 + SUMIF(AH48:AH48, "&gt;1") / 4 + SUMIF(AJ48:AJ48, "&gt;1") / 4</f>
        <v>0</v>
      </c>
      <c r="AO48" s="65">
        <f t="shared" ref="AO48:AO55" si="28">AVERAGE(AK48:AN48)</f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0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61">
        <f t="shared" si="24"/>
        <v>0</v>
      </c>
      <c r="AL49" s="62">
        <f t="shared" si="25"/>
        <v>0</v>
      </c>
      <c r="AM49" s="63">
        <f t="shared" si="26"/>
        <v>0</v>
      </c>
      <c r="AN49" s="64">
        <f t="shared" si="27"/>
        <v>0</v>
      </c>
      <c r="AO49" s="65">
        <f t="shared" si="28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33"/>
      <c r="U50" s="31"/>
      <c r="V50" s="32"/>
      <c r="W50" s="32"/>
      <c r="X50" s="32"/>
      <c r="Y50" s="32"/>
      <c r="Z50" s="32"/>
      <c r="AA50" s="32"/>
      <c r="AB50" s="33"/>
      <c r="AC50" s="31"/>
      <c r="AD50" s="32"/>
      <c r="AE50" s="32"/>
      <c r="AF50" s="32"/>
      <c r="AG50" s="32"/>
      <c r="AH50" s="32"/>
      <c r="AI50" s="32"/>
      <c r="AJ50" s="13"/>
      <c r="AK50" s="61">
        <f t="shared" si="24"/>
        <v>0</v>
      </c>
      <c r="AL50" s="62">
        <f t="shared" si="25"/>
        <v>0</v>
      </c>
      <c r="AM50" s="63">
        <f t="shared" si="26"/>
        <v>0</v>
      </c>
      <c r="AN50" s="64">
        <f t="shared" si="27"/>
        <v>0</v>
      </c>
      <c r="AO50" s="65">
        <f t="shared" si="28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0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24"/>
        <v>0</v>
      </c>
      <c r="AL51" s="62">
        <f t="shared" si="25"/>
        <v>0</v>
      </c>
      <c r="AM51" s="63">
        <f t="shared" si="26"/>
        <v>0</v>
      </c>
      <c r="AN51" s="64">
        <f t="shared" si="27"/>
        <v>0</v>
      </c>
      <c r="AO51" s="65">
        <f t="shared" si="28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24"/>
        <v>0</v>
      </c>
      <c r="AL52" s="62">
        <f t="shared" si="25"/>
        <v>0</v>
      </c>
      <c r="AM52" s="63">
        <f t="shared" si="26"/>
        <v>0</v>
      </c>
      <c r="AN52" s="64">
        <f t="shared" si="27"/>
        <v>0</v>
      </c>
      <c r="AO52" s="65">
        <f t="shared" si="28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1">
        <v>43</v>
      </c>
      <c r="B53" s="140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24"/>
        <v>0</v>
      </c>
      <c r="AL53" s="62">
        <f t="shared" si="25"/>
        <v>0</v>
      </c>
      <c r="AM53" s="63">
        <f t="shared" si="26"/>
        <v>0</v>
      </c>
      <c r="AN53" s="64">
        <f t="shared" si="27"/>
        <v>0</v>
      </c>
      <c r="AO53" s="65">
        <f t="shared" si="28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24"/>
        <v>0</v>
      </c>
      <c r="AL54" s="62">
        <f t="shared" si="25"/>
        <v>0</v>
      </c>
      <c r="AM54" s="63">
        <f t="shared" si="26"/>
        <v>0</v>
      </c>
      <c r="AN54" s="64">
        <f t="shared" si="27"/>
        <v>0</v>
      </c>
      <c r="AO54" s="65">
        <f t="shared" si="28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5">
        <v>45</v>
      </c>
      <c r="B55" s="140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24"/>
        <v>0</v>
      </c>
      <c r="AL55" s="67">
        <f t="shared" si="25"/>
        <v>0</v>
      </c>
      <c r="AM55" s="68">
        <f t="shared" si="26"/>
        <v>0</v>
      </c>
      <c r="AN55" s="69">
        <f t="shared" si="27"/>
        <v>0</v>
      </c>
      <c r="AO55" s="70">
        <f t="shared" si="28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32" type="noConversion"/>
  <conditionalFormatting sqref="E12:F34 M12:N34 AC12:AD34">
    <cfRule type="cellIs" dxfId="65" priority="4" operator="lessThan">
      <formula>70</formula>
    </cfRule>
  </conditionalFormatting>
  <conditionalFormatting sqref="E36:F36 M36:N36 AC36:AD36 E38:F40 M38:N40 AC38:AD40 E42:AI46 AJ42:AJ47 E48:AJ55">
    <cfRule type="cellIs" dxfId="64" priority="12" operator="lessThan">
      <formula>70</formula>
    </cfRule>
  </conditionalFormatting>
  <conditionalFormatting sqref="E11:AI11 G36:L36 O36:AB36 AE36:AI36 G38:L40 O38:AB40 AE38:AI40">
    <cfRule type="cellIs" dxfId="63" priority="9" operator="lessThan">
      <formula>70</formula>
    </cfRule>
  </conditionalFormatting>
  <conditionalFormatting sqref="G12:L34">
    <cfRule type="cellIs" dxfId="62" priority="3" operator="lessThan">
      <formula>70</formula>
    </cfRule>
  </conditionalFormatting>
  <conditionalFormatting sqref="O12:AB34">
    <cfRule type="cellIs" dxfId="61" priority="2" operator="lessThan">
      <formula>70</formula>
    </cfRule>
  </conditionalFormatting>
  <conditionalFormatting sqref="AE12:AI34">
    <cfRule type="cellIs" dxfId="60" priority="1" operator="lessThan">
      <formula>70</formula>
    </cfRule>
  </conditionalFormatting>
  <conditionalFormatting sqref="AJ11:AJ41">
    <cfRule type="cellIs" dxfId="59" priority="21" operator="lessThan">
      <formula>70</formula>
    </cfRule>
  </conditionalFormatting>
  <conditionalFormatting sqref="AK11:AP55">
    <cfRule type="cellIs" dxfId="58" priority="44" operator="lessThan">
      <formula>70</formula>
    </cfRule>
  </conditionalFormatting>
  <conditionalFormatting sqref="AR11:AR55">
    <cfRule type="cellIs" dxfId="57" priority="42" operator="lessThan">
      <formula>70</formula>
    </cfRule>
  </conditionalFormatting>
  <conditionalFormatting sqref="AR11:AY55">
    <cfRule type="cellIs" dxfId="56" priority="43" operator="lessThan">
      <formula>70</formula>
    </cfRule>
  </conditionalFormatting>
  <conditionalFormatting sqref="AZ11:AZ55">
    <cfRule type="cellIs" dxfId="55" priority="25" operator="lessThan">
      <formula>70</formula>
    </cfRule>
  </conditionalFormatting>
  <dataValidations count="4">
    <dataValidation type="custom" allowBlank="1" showInputMessage="1" showErrorMessage="1" sqref="E48:AI50 E42:AI42 E38:AI40 E36:AI36 E33:AI33 E11:AI29" xr:uid="{082EE36E-4118-FA46-9B9E-57B844BDE9DB}">
      <formula1>ISNUMBER(E11:E60)</formula1>
    </dataValidation>
    <dataValidation type="custom" allowBlank="1" showInputMessage="1" showErrorMessage="1" sqref="E43:AI46 E34:AI34" xr:uid="{C58EA49E-E969-014F-990D-27F4F3ECE9F1}">
      <formula1>ISNUMBER(E34:E84)</formula1>
    </dataValidation>
    <dataValidation type="custom" allowBlank="1" showInputMessage="1" showErrorMessage="1" sqref="E32:AI32" xr:uid="{4A054944-F05A-B44D-BDB6-2BDC291C69CC}">
      <formula1>ISNUMBER(E32:E80)</formula1>
    </dataValidation>
    <dataValidation type="custom" allowBlank="1" showInputMessage="1" showErrorMessage="1" sqref="E30:AI31" xr:uid="{79FFBC15-6C3D-DC40-964C-FFB9C196309E}">
      <formula1>ISNUMBER(E30:E57)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F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0" t="s">
        <v>144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3" t="s">
        <v>98</v>
      </c>
      <c r="AP7" s="196" t="s">
        <v>103</v>
      </c>
      <c r="AR7" s="165" t="s">
        <v>20</v>
      </c>
      <c r="AS7" s="166"/>
      <c r="AT7" s="166"/>
      <c r="AU7" s="167"/>
      <c r="AV7" s="226" t="s">
        <v>21</v>
      </c>
      <c r="AW7" s="227"/>
      <c r="AX7" s="227"/>
      <c r="AY7" s="228"/>
      <c r="AZ7" s="220" t="s">
        <v>102</v>
      </c>
      <c r="BA7" s="221"/>
      <c r="BB7" s="220" t="s">
        <v>104</v>
      </c>
      <c r="BC7" s="221"/>
    </row>
    <row r="8" spans="1:61" ht="15.75" thickBot="1" x14ac:dyDescent="0.3">
      <c r="AO8" s="194"/>
      <c r="AP8" s="197"/>
      <c r="AR8" s="168"/>
      <c r="AS8" s="169"/>
      <c r="AT8" s="169"/>
      <c r="AU8" s="170"/>
      <c r="AV8" s="229"/>
      <c r="AW8" s="230"/>
      <c r="AX8" s="230"/>
      <c r="AY8" s="231"/>
      <c r="AZ8" s="224"/>
      <c r="BA8" s="225"/>
      <c r="BB8" s="222"/>
      <c r="BC8" s="223"/>
    </row>
    <row r="9" spans="1:61" x14ac:dyDescent="0.25">
      <c r="A9" s="179" t="s">
        <v>5</v>
      </c>
      <c r="B9" s="188" t="s">
        <v>220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99" t="s">
        <v>91</v>
      </c>
      <c r="N9" s="200"/>
      <c r="O9" s="200"/>
      <c r="P9" s="200"/>
      <c r="Q9" s="200"/>
      <c r="R9" s="200"/>
      <c r="S9" s="200"/>
      <c r="T9" s="201"/>
      <c r="U9" s="211" t="s">
        <v>92</v>
      </c>
      <c r="V9" s="212"/>
      <c r="W9" s="212"/>
      <c r="X9" s="212"/>
      <c r="Y9" s="212"/>
      <c r="Z9" s="212"/>
      <c r="AA9" s="212"/>
      <c r="AB9" s="213"/>
      <c r="AC9" s="202" t="s">
        <v>93</v>
      </c>
      <c r="AD9" s="203"/>
      <c r="AE9" s="203"/>
      <c r="AF9" s="203"/>
      <c r="AG9" s="203"/>
      <c r="AH9" s="203"/>
      <c r="AI9" s="203"/>
      <c r="AJ9" s="204"/>
      <c r="AK9" s="205" t="s">
        <v>94</v>
      </c>
      <c r="AL9" s="207" t="s">
        <v>95</v>
      </c>
      <c r="AM9" s="214" t="s">
        <v>96</v>
      </c>
      <c r="AN9" s="209" t="s">
        <v>97</v>
      </c>
      <c r="AO9" s="194"/>
      <c r="AP9" s="197"/>
      <c r="AR9" s="177" t="s">
        <v>42</v>
      </c>
      <c r="AS9" s="171" t="s">
        <v>43</v>
      </c>
      <c r="AT9" s="173" t="s">
        <v>44</v>
      </c>
      <c r="AU9" s="175" t="s">
        <v>99</v>
      </c>
      <c r="AV9" s="177" t="s">
        <v>46</v>
      </c>
      <c r="AW9" s="171" t="s">
        <v>105</v>
      </c>
      <c r="AX9" s="173" t="s">
        <v>106</v>
      </c>
      <c r="AY9" s="233" t="s">
        <v>107</v>
      </c>
      <c r="AZ9" s="216" t="s">
        <v>100</v>
      </c>
      <c r="BA9" s="218" t="s">
        <v>101</v>
      </c>
      <c r="BB9" s="217" t="s">
        <v>57</v>
      </c>
      <c r="BC9" s="232" t="s">
        <v>58</v>
      </c>
    </row>
    <row r="10" spans="1:61" ht="15.75" thickBot="1" x14ac:dyDescent="0.3">
      <c r="A10" s="180"/>
      <c r="B10" s="189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6"/>
      <c r="AL10" s="208"/>
      <c r="AM10" s="215"/>
      <c r="AN10" s="210"/>
      <c r="AO10" s="195"/>
      <c r="AP10" s="198"/>
      <c r="AR10" s="178"/>
      <c r="AS10" s="172"/>
      <c r="AT10" s="174"/>
      <c r="AU10" s="176"/>
      <c r="AV10" s="178"/>
      <c r="AW10" s="172"/>
      <c r="AX10" s="174"/>
      <c r="AY10" s="234"/>
      <c r="AZ10" s="217"/>
      <c r="BA10" s="219"/>
      <c r="BB10" s="217"/>
      <c r="BC10" s="232"/>
      <c r="BE10" s="315" t="s">
        <v>0</v>
      </c>
      <c r="BF10" s="315" t="s">
        <v>1</v>
      </c>
      <c r="BG10" s="316" t="s">
        <v>2</v>
      </c>
      <c r="BH10" s="315" t="s">
        <v>3</v>
      </c>
      <c r="BI10" s="315" t="s">
        <v>50</v>
      </c>
    </row>
    <row r="11" spans="1:61" x14ac:dyDescent="0.25">
      <c r="A11" s="41">
        <v>1</v>
      </c>
      <c r="B11" s="140" t="s">
        <v>221</v>
      </c>
      <c r="C11" s="152" t="s">
        <v>147</v>
      </c>
      <c r="D11" s="155" t="s">
        <v>148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0" t="s">
        <v>222</v>
      </c>
      <c r="C12" s="155" t="s">
        <v>149</v>
      </c>
      <c r="D12" s="152" t="s">
        <v>150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" x14ac:dyDescent="0.25">
      <c r="A13" s="45">
        <v>3</v>
      </c>
      <c r="B13" s="140" t="s">
        <v>223</v>
      </c>
      <c r="C13" s="152" t="s">
        <v>151</v>
      </c>
      <c r="D13" s="155" t="s">
        <v>152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55" t="s">
        <v>153</v>
      </c>
      <c r="D14" s="156" t="s">
        <v>154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0" t="s">
        <v>225</v>
      </c>
      <c r="C15" s="156" t="s">
        <v>155</v>
      </c>
      <c r="D15" s="155" t="s">
        <v>156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0" t="s">
        <v>226</v>
      </c>
      <c r="C16" s="155" t="s">
        <v>157</v>
      </c>
      <c r="D16" s="152" t="s">
        <v>158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0" t="s">
        <v>227</v>
      </c>
      <c r="C17" s="155" t="s">
        <v>159</v>
      </c>
      <c r="D17" s="157" t="s">
        <v>160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0" t="s">
        <v>228</v>
      </c>
      <c r="C18" s="152" t="s">
        <v>161</v>
      </c>
      <c r="D18" s="152" t="s">
        <v>162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0" t="s">
        <v>229</v>
      </c>
      <c r="C19" s="155" t="s">
        <v>163</v>
      </c>
      <c r="D19" s="155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0" t="s">
        <v>230</v>
      </c>
      <c r="C20" s="156" t="s">
        <v>165</v>
      </c>
      <c r="D20" s="156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0" t="s">
        <v>231</v>
      </c>
      <c r="C21" s="155" t="s">
        <v>167</v>
      </c>
      <c r="D21" s="158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0" t="s">
        <v>232</v>
      </c>
      <c r="C22" s="155" t="s">
        <v>169</v>
      </c>
      <c r="D22" s="156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0" t="s">
        <v>233</v>
      </c>
      <c r="C23" s="152" t="s">
        <v>171</v>
      </c>
      <c r="D23" s="158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0" t="s">
        <v>234</v>
      </c>
      <c r="C24" s="155" t="s">
        <v>173</v>
      </c>
      <c r="D24" s="152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0" t="s">
        <v>235</v>
      </c>
      <c r="C25" s="156" t="s">
        <v>175</v>
      </c>
      <c r="D25" s="155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55" t="s">
        <v>177</v>
      </c>
      <c r="D26" s="159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40" t="s">
        <v>237</v>
      </c>
      <c r="C27" s="155" t="s">
        <v>179</v>
      </c>
      <c r="D27" s="160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0" t="s">
        <v>238</v>
      </c>
      <c r="C28" s="152" t="s">
        <v>181</v>
      </c>
      <c r="D28" s="152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40" t="s">
        <v>239</v>
      </c>
      <c r="C29" s="152" t="s">
        <v>183</v>
      </c>
      <c r="D29" s="155" t="s">
        <v>184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0" t="s">
        <v>240</v>
      </c>
      <c r="C30" s="155" t="s">
        <v>185</v>
      </c>
      <c r="D30" s="158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0" t="s">
        <v>241</v>
      </c>
      <c r="C31" s="156" t="s">
        <v>187</v>
      </c>
      <c r="D31" s="156" t="s">
        <v>188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0" t="s">
        <v>242</v>
      </c>
      <c r="C32" s="155" t="s">
        <v>189</v>
      </c>
      <c r="D32" s="158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0" t="s">
        <v>243</v>
      </c>
      <c r="C33" s="155" t="s">
        <v>191</v>
      </c>
      <c r="D33" s="152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0" t="s">
        <v>244</v>
      </c>
      <c r="C34" s="152" t="s">
        <v>193</v>
      </c>
      <c r="D34" s="155" t="s">
        <v>194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0" t="s">
        <v>245</v>
      </c>
      <c r="C35" s="155" t="s">
        <v>195</v>
      </c>
      <c r="D35" s="152" t="s">
        <v>196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56" t="s">
        <v>197</v>
      </c>
      <c r="D36" s="158" t="s">
        <v>198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0" t="s">
        <v>247</v>
      </c>
      <c r="C37" s="155" t="s">
        <v>199</v>
      </c>
      <c r="D37" s="156" t="s">
        <v>200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0" t="s">
        <v>248</v>
      </c>
      <c r="C38" s="155" t="s">
        <v>201</v>
      </c>
      <c r="D38" s="158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40" t="s">
        <v>249</v>
      </c>
      <c r="C39" s="152" t="s">
        <v>203</v>
      </c>
      <c r="D39" s="156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0" t="s">
        <v>250</v>
      </c>
      <c r="C40" s="155" t="s">
        <v>205</v>
      </c>
      <c r="D40" s="155" t="s">
        <v>146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40" t="s">
        <v>251</v>
      </c>
      <c r="C41" s="156" t="s">
        <v>206</v>
      </c>
      <c r="D41" s="152" t="s">
        <v>207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55" t="s">
        <v>208</v>
      </c>
      <c r="D42" s="160" t="s">
        <v>176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0" t="s">
        <v>253</v>
      </c>
      <c r="C43" s="155" t="s">
        <v>209</v>
      </c>
      <c r="D43" s="152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55" t="s">
        <v>211</v>
      </c>
      <c r="D44" s="142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0" t="s">
        <v>255</v>
      </c>
      <c r="C45" s="156" t="s">
        <v>213</v>
      </c>
      <c r="D45" s="158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2.5" x14ac:dyDescent="0.25">
      <c r="A46" s="45">
        <v>36</v>
      </c>
      <c r="B46" s="140" t="s">
        <v>256</v>
      </c>
      <c r="C46" s="164" t="s">
        <v>215</v>
      </c>
      <c r="D46" s="140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0" t="s">
        <v>257</v>
      </c>
      <c r="C47" s="155"/>
      <c r="D47" s="152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0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0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0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0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54" priority="2" operator="lessThan">
      <formula>70</formula>
    </cfRule>
  </conditionalFormatting>
  <conditionalFormatting sqref="G12:L41">
    <cfRule type="cellIs" dxfId="53" priority="5" operator="lessThan">
      <formula>70</formula>
    </cfRule>
  </conditionalFormatting>
  <conditionalFormatting sqref="O12:AB41">
    <cfRule type="cellIs" dxfId="52" priority="4" operator="lessThan">
      <formula>70</formula>
    </cfRule>
  </conditionalFormatting>
  <conditionalFormatting sqref="AE12:AJ41">
    <cfRule type="cellIs" dxfId="51" priority="3" operator="lessThan">
      <formula>70</formula>
    </cfRule>
  </conditionalFormatting>
  <conditionalFormatting sqref="AK11:AP55 E12:F41 M12:N41 AC12:AD41 E42:AJ55">
    <cfRule type="cellIs" dxfId="50" priority="8" operator="lessThan">
      <formula>70</formula>
    </cfRule>
  </conditionalFormatting>
  <conditionalFormatting sqref="AR11:AR55">
    <cfRule type="cellIs" dxfId="49" priority="6" operator="lessThan">
      <formula>70</formula>
    </cfRule>
  </conditionalFormatting>
  <conditionalFormatting sqref="AR11:AY55">
    <cfRule type="cellIs" dxfId="48" priority="7" operator="lessThan">
      <formula>70</formula>
    </cfRule>
  </conditionalFormatting>
  <conditionalFormatting sqref="AZ11:AZ55">
    <cfRule type="cellIs" dxfId="4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0" t="s">
        <v>144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3" t="s">
        <v>98</v>
      </c>
      <c r="AP7" s="196" t="s">
        <v>103</v>
      </c>
      <c r="AR7" s="165" t="s">
        <v>20</v>
      </c>
      <c r="AS7" s="166"/>
      <c r="AT7" s="166"/>
      <c r="AU7" s="167"/>
      <c r="AV7" s="226" t="s">
        <v>21</v>
      </c>
      <c r="AW7" s="227"/>
      <c r="AX7" s="227"/>
      <c r="AY7" s="228"/>
      <c r="AZ7" s="220" t="s">
        <v>102</v>
      </c>
      <c r="BA7" s="221"/>
      <c r="BB7" s="220" t="s">
        <v>104</v>
      </c>
      <c r="BC7" s="221"/>
    </row>
    <row r="8" spans="1:61" ht="15.75" thickBot="1" x14ac:dyDescent="0.3">
      <c r="AO8" s="194"/>
      <c r="AP8" s="197"/>
      <c r="AR8" s="168"/>
      <c r="AS8" s="169"/>
      <c r="AT8" s="169"/>
      <c r="AU8" s="170"/>
      <c r="AV8" s="229"/>
      <c r="AW8" s="230"/>
      <c r="AX8" s="230"/>
      <c r="AY8" s="231"/>
      <c r="AZ8" s="224"/>
      <c r="BA8" s="225"/>
      <c r="BB8" s="222"/>
      <c r="BC8" s="223"/>
    </row>
    <row r="9" spans="1:61" x14ac:dyDescent="0.25">
      <c r="A9" s="179" t="s">
        <v>5</v>
      </c>
      <c r="B9" s="188" t="s">
        <v>220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99" t="s">
        <v>91</v>
      </c>
      <c r="N9" s="200"/>
      <c r="O9" s="200"/>
      <c r="P9" s="200"/>
      <c r="Q9" s="200"/>
      <c r="R9" s="200"/>
      <c r="S9" s="200"/>
      <c r="T9" s="201"/>
      <c r="U9" s="211" t="s">
        <v>92</v>
      </c>
      <c r="V9" s="212"/>
      <c r="W9" s="212"/>
      <c r="X9" s="212"/>
      <c r="Y9" s="212"/>
      <c r="Z9" s="212"/>
      <c r="AA9" s="212"/>
      <c r="AB9" s="213"/>
      <c r="AC9" s="202" t="s">
        <v>93</v>
      </c>
      <c r="AD9" s="203"/>
      <c r="AE9" s="203"/>
      <c r="AF9" s="203"/>
      <c r="AG9" s="203"/>
      <c r="AH9" s="203"/>
      <c r="AI9" s="203"/>
      <c r="AJ9" s="204"/>
      <c r="AK9" s="205" t="s">
        <v>94</v>
      </c>
      <c r="AL9" s="207" t="s">
        <v>95</v>
      </c>
      <c r="AM9" s="214" t="s">
        <v>96</v>
      </c>
      <c r="AN9" s="209" t="s">
        <v>97</v>
      </c>
      <c r="AO9" s="194"/>
      <c r="AP9" s="197"/>
      <c r="AR9" s="177" t="s">
        <v>42</v>
      </c>
      <c r="AS9" s="171" t="s">
        <v>43</v>
      </c>
      <c r="AT9" s="173" t="s">
        <v>44</v>
      </c>
      <c r="AU9" s="175" t="s">
        <v>99</v>
      </c>
      <c r="AV9" s="177" t="s">
        <v>46</v>
      </c>
      <c r="AW9" s="171" t="s">
        <v>105</v>
      </c>
      <c r="AX9" s="173" t="s">
        <v>106</v>
      </c>
      <c r="AY9" s="233" t="s">
        <v>107</v>
      </c>
      <c r="AZ9" s="216" t="s">
        <v>100</v>
      </c>
      <c r="BA9" s="218" t="s">
        <v>101</v>
      </c>
      <c r="BB9" s="217" t="s">
        <v>57</v>
      </c>
      <c r="BC9" s="232" t="s">
        <v>58</v>
      </c>
    </row>
    <row r="10" spans="1:61" ht="15.75" thickBot="1" x14ac:dyDescent="0.3">
      <c r="A10" s="180"/>
      <c r="B10" s="189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6"/>
      <c r="AL10" s="208"/>
      <c r="AM10" s="215"/>
      <c r="AN10" s="210"/>
      <c r="AO10" s="195"/>
      <c r="AP10" s="198"/>
      <c r="AR10" s="178"/>
      <c r="AS10" s="172"/>
      <c r="AT10" s="174"/>
      <c r="AU10" s="176"/>
      <c r="AV10" s="178"/>
      <c r="AW10" s="172"/>
      <c r="AX10" s="174"/>
      <c r="AY10" s="234"/>
      <c r="AZ10" s="217"/>
      <c r="BA10" s="219"/>
      <c r="BB10" s="217"/>
      <c r="BC10" s="232"/>
      <c r="BE10" s="315" t="s">
        <v>0</v>
      </c>
      <c r="BF10" s="315" t="s">
        <v>1</v>
      </c>
      <c r="BG10" s="316" t="s">
        <v>2</v>
      </c>
      <c r="BH10" s="315" t="s">
        <v>3</v>
      </c>
      <c r="BI10" s="315" t="s">
        <v>50</v>
      </c>
    </row>
    <row r="11" spans="1:61" x14ac:dyDescent="0.25">
      <c r="A11" s="41">
        <v>1</v>
      </c>
      <c r="B11" s="140" t="s">
        <v>221</v>
      </c>
      <c r="C11" s="152" t="s">
        <v>147</v>
      </c>
      <c r="D11" s="155" t="s">
        <v>148</v>
      </c>
      <c r="E11" s="31">
        <v>80</v>
      </c>
      <c r="F11" s="32"/>
      <c r="G11" s="32">
        <v>80</v>
      </c>
      <c r="H11" s="32"/>
      <c r="I11" s="32">
        <v>85</v>
      </c>
      <c r="J11" s="32"/>
      <c r="K11" s="32">
        <v>88</v>
      </c>
      <c r="L11" s="33"/>
      <c r="M11" s="31">
        <v>84</v>
      </c>
      <c r="N11" s="32"/>
      <c r="O11" s="32">
        <v>82</v>
      </c>
      <c r="P11" s="32"/>
      <c r="Q11" s="32">
        <v>80</v>
      </c>
      <c r="R11" s="32"/>
      <c r="S11" s="32">
        <v>85</v>
      </c>
      <c r="T11" s="33"/>
      <c r="U11" s="31">
        <v>82</v>
      </c>
      <c r="V11" s="32"/>
      <c r="W11" s="32">
        <v>82</v>
      </c>
      <c r="X11" s="32"/>
      <c r="Y11" s="32">
        <v>86</v>
      </c>
      <c r="Z11" s="32"/>
      <c r="AA11" s="32">
        <v>88</v>
      </c>
      <c r="AB11" s="33"/>
      <c r="AC11" s="31">
        <v>81</v>
      </c>
      <c r="AD11" s="32"/>
      <c r="AE11" s="32">
        <v>84</v>
      </c>
      <c r="AF11" s="32"/>
      <c r="AG11" s="32">
        <v>85</v>
      </c>
      <c r="AH11" s="32"/>
      <c r="AI11" s="32">
        <v>85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83.25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82.75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84.5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83.75</v>
      </c>
      <c r="AO11" s="60">
        <f>AVERAGE(AK11:AN11)</f>
        <v>83.5625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83.5625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81.75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82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84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86.5</v>
      </c>
      <c r="BI11" s="32">
        <f>AVERAGE(BE11:BH11)</f>
        <v>83.5625</v>
      </c>
    </row>
    <row r="12" spans="1:61" x14ac:dyDescent="0.25">
      <c r="A12" s="45">
        <v>2</v>
      </c>
      <c r="B12" s="140" t="s">
        <v>222</v>
      </c>
      <c r="C12" s="155" t="s">
        <v>149</v>
      </c>
      <c r="D12" s="152" t="s">
        <v>150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" x14ac:dyDescent="0.25">
      <c r="A13" s="45">
        <v>3</v>
      </c>
      <c r="B13" s="140" t="s">
        <v>223</v>
      </c>
      <c r="C13" s="152" t="s">
        <v>151</v>
      </c>
      <c r="D13" s="155" t="s">
        <v>152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55" t="s">
        <v>153</v>
      </c>
      <c r="D14" s="156" t="s">
        <v>154</v>
      </c>
      <c r="E14" s="31">
        <v>60</v>
      </c>
      <c r="F14" s="32">
        <v>75</v>
      </c>
      <c r="G14" s="32">
        <v>61</v>
      </c>
      <c r="H14" s="32">
        <v>70</v>
      </c>
      <c r="I14" s="32">
        <v>70</v>
      </c>
      <c r="J14" s="32"/>
      <c r="K14" s="32">
        <v>72</v>
      </c>
      <c r="L14" s="33"/>
      <c r="M14" s="31">
        <v>50</v>
      </c>
      <c r="N14" s="32">
        <v>72</v>
      </c>
      <c r="O14" s="32">
        <v>62</v>
      </c>
      <c r="P14" s="32">
        <v>73</v>
      </c>
      <c r="Q14" s="32">
        <v>70</v>
      </c>
      <c r="R14" s="32"/>
      <c r="S14" s="32">
        <v>73</v>
      </c>
      <c r="T14" s="33"/>
      <c r="U14" s="31">
        <v>50</v>
      </c>
      <c r="V14" s="32">
        <v>70</v>
      </c>
      <c r="W14" s="32">
        <v>60</v>
      </c>
      <c r="X14" s="32">
        <v>72</v>
      </c>
      <c r="Y14" s="32">
        <v>72</v>
      </c>
      <c r="Z14" s="32"/>
      <c r="AA14" s="32">
        <v>71</v>
      </c>
      <c r="AB14" s="33"/>
      <c r="AC14" s="31">
        <v>51</v>
      </c>
      <c r="AD14" s="32">
        <v>70</v>
      </c>
      <c r="AE14" s="32">
        <v>60</v>
      </c>
      <c r="AF14" s="32">
        <v>72</v>
      </c>
      <c r="AG14" s="32">
        <v>70</v>
      </c>
      <c r="AH14" s="32"/>
      <c r="AI14" s="32">
        <v>72</v>
      </c>
      <c r="AJ14" s="13"/>
      <c r="AK14" s="61">
        <f t="shared" si="0"/>
        <v>71.75</v>
      </c>
      <c r="AL14" s="62">
        <f t="shared" si="1"/>
        <v>72</v>
      </c>
      <c r="AM14" s="63">
        <f t="shared" si="2"/>
        <v>71.25</v>
      </c>
      <c r="AN14" s="64">
        <f t="shared" si="3"/>
        <v>71</v>
      </c>
      <c r="AO14" s="65">
        <f t="shared" si="4"/>
        <v>71.5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71.5</v>
      </c>
      <c r="BC14" s="81" t="str">
        <f t="shared" si="13"/>
        <v/>
      </c>
      <c r="BE14" s="32">
        <f t="shared" si="14"/>
        <v>71.75</v>
      </c>
      <c r="BF14" s="32">
        <f t="shared" si="15"/>
        <v>71.75</v>
      </c>
      <c r="BG14" s="32">
        <f t="shared" si="16"/>
        <v>70.5</v>
      </c>
      <c r="BH14" s="32">
        <f t="shared" si="17"/>
        <v>72</v>
      </c>
      <c r="BI14" s="32">
        <f t="shared" ref="BI14:BI55" si="18">AVERAGE(BE14:BH14)</f>
        <v>71.5</v>
      </c>
    </row>
    <row r="15" spans="1:61" x14ac:dyDescent="0.25">
      <c r="A15" s="45">
        <v>5</v>
      </c>
      <c r="B15" s="140" t="s">
        <v>225</v>
      </c>
      <c r="C15" s="156" t="s">
        <v>155</v>
      </c>
      <c r="D15" s="155" t="s">
        <v>156</v>
      </c>
      <c r="E15" s="31">
        <v>50</v>
      </c>
      <c r="F15" s="32">
        <v>70</v>
      </c>
      <c r="G15" s="32">
        <v>60</v>
      </c>
      <c r="H15" s="32">
        <v>72</v>
      </c>
      <c r="I15" s="32">
        <v>70</v>
      </c>
      <c r="J15" s="32"/>
      <c r="K15" s="32">
        <v>73</v>
      </c>
      <c r="L15" s="33"/>
      <c r="M15" s="31">
        <v>51</v>
      </c>
      <c r="N15" s="32">
        <v>71</v>
      </c>
      <c r="O15" s="32">
        <v>63</v>
      </c>
      <c r="P15" s="32">
        <v>72</v>
      </c>
      <c r="Q15" s="32">
        <v>74</v>
      </c>
      <c r="R15" s="32"/>
      <c r="S15" s="32">
        <v>72</v>
      </c>
      <c r="T15" s="33"/>
      <c r="U15" s="31">
        <v>50</v>
      </c>
      <c r="V15" s="32">
        <v>70</v>
      </c>
      <c r="W15" s="32">
        <v>61</v>
      </c>
      <c r="X15" s="32">
        <v>71</v>
      </c>
      <c r="Y15" s="32">
        <v>73</v>
      </c>
      <c r="Z15" s="32"/>
      <c r="AA15" s="32">
        <v>70</v>
      </c>
      <c r="AB15" s="33"/>
      <c r="AC15" s="31">
        <v>60</v>
      </c>
      <c r="AD15" s="32">
        <v>71</v>
      </c>
      <c r="AE15" s="32">
        <v>62</v>
      </c>
      <c r="AF15" s="32">
        <v>72</v>
      </c>
      <c r="AG15" s="32">
        <v>70</v>
      </c>
      <c r="AH15" s="32"/>
      <c r="AI15" s="32">
        <v>74</v>
      </c>
      <c r="AJ15" s="13"/>
      <c r="AK15" s="61">
        <f t="shared" si="0"/>
        <v>71.25</v>
      </c>
      <c r="AL15" s="62">
        <f t="shared" si="1"/>
        <v>72.25</v>
      </c>
      <c r="AM15" s="63">
        <f t="shared" si="2"/>
        <v>71</v>
      </c>
      <c r="AN15" s="64">
        <f t="shared" si="3"/>
        <v>71.75</v>
      </c>
      <c r="AO15" s="65">
        <f t="shared" si="4"/>
        <v>71.5625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71.5625</v>
      </c>
      <c r="BC15" s="81" t="str">
        <f t="shared" si="13"/>
        <v/>
      </c>
      <c r="BE15" s="32">
        <f t="shared" si="14"/>
        <v>70.5</v>
      </c>
      <c r="BF15" s="32">
        <f t="shared" si="15"/>
        <v>71.75</v>
      </c>
      <c r="BG15" s="32">
        <f t="shared" si="16"/>
        <v>71.75</v>
      </c>
      <c r="BH15" s="32">
        <f t="shared" si="17"/>
        <v>72.25</v>
      </c>
      <c r="BI15" s="32">
        <f t="shared" si="18"/>
        <v>71.5625</v>
      </c>
    </row>
    <row r="16" spans="1:61" x14ac:dyDescent="0.25">
      <c r="A16" s="45">
        <v>6</v>
      </c>
      <c r="B16" s="140" t="s">
        <v>226</v>
      </c>
      <c r="C16" s="155" t="s">
        <v>157</v>
      </c>
      <c r="D16" s="152" t="s">
        <v>158</v>
      </c>
      <c r="E16" s="31">
        <v>98</v>
      </c>
      <c r="F16" s="32"/>
      <c r="G16" s="32">
        <v>98</v>
      </c>
      <c r="H16" s="32"/>
      <c r="I16" s="32">
        <v>98</v>
      </c>
      <c r="J16" s="32"/>
      <c r="K16" s="32">
        <v>99</v>
      </c>
      <c r="L16" s="33"/>
      <c r="M16" s="31">
        <v>100</v>
      </c>
      <c r="N16" s="32"/>
      <c r="O16" s="32">
        <v>99</v>
      </c>
      <c r="P16" s="32"/>
      <c r="Q16" s="32">
        <v>99</v>
      </c>
      <c r="R16" s="32"/>
      <c r="S16" s="32">
        <v>100</v>
      </c>
      <c r="T16" s="33"/>
      <c r="U16" s="31">
        <v>100</v>
      </c>
      <c r="V16" s="32"/>
      <c r="W16" s="32">
        <v>98</v>
      </c>
      <c r="X16" s="32"/>
      <c r="Y16" s="32">
        <v>99</v>
      </c>
      <c r="Z16" s="32"/>
      <c r="AA16" s="32">
        <v>100</v>
      </c>
      <c r="AB16" s="33"/>
      <c r="AC16" s="31">
        <v>100</v>
      </c>
      <c r="AD16" s="32"/>
      <c r="AE16" s="32">
        <v>100</v>
      </c>
      <c r="AF16" s="32"/>
      <c r="AG16" s="32">
        <v>99</v>
      </c>
      <c r="AH16" s="32"/>
      <c r="AI16" s="32">
        <v>100</v>
      </c>
      <c r="AJ16" s="13"/>
      <c r="AK16" s="61">
        <f t="shared" si="0"/>
        <v>98.25</v>
      </c>
      <c r="AL16" s="62">
        <f t="shared" si="1"/>
        <v>99.5</v>
      </c>
      <c r="AM16" s="63">
        <f t="shared" si="2"/>
        <v>99.25</v>
      </c>
      <c r="AN16" s="64">
        <f t="shared" si="3"/>
        <v>99.75</v>
      </c>
      <c r="AO16" s="65">
        <f t="shared" si="4"/>
        <v>99.1875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99.1875</v>
      </c>
      <c r="BC16" s="81" t="str">
        <f t="shared" si="13"/>
        <v/>
      </c>
      <c r="BE16" s="32">
        <f t="shared" si="14"/>
        <v>99.5</v>
      </c>
      <c r="BF16" s="32">
        <f t="shared" si="15"/>
        <v>98.75</v>
      </c>
      <c r="BG16" s="32">
        <f t="shared" si="16"/>
        <v>98.75</v>
      </c>
      <c r="BH16" s="32">
        <f t="shared" si="17"/>
        <v>99.75</v>
      </c>
      <c r="BI16" s="32">
        <f t="shared" si="18"/>
        <v>99.1875</v>
      </c>
    </row>
    <row r="17" spans="1:61" x14ac:dyDescent="0.25">
      <c r="A17" s="45">
        <v>7</v>
      </c>
      <c r="B17" s="140" t="s">
        <v>227</v>
      </c>
      <c r="C17" s="155" t="s">
        <v>159</v>
      </c>
      <c r="D17" s="157" t="s">
        <v>160</v>
      </c>
      <c r="E17" s="31">
        <v>98</v>
      </c>
      <c r="F17" s="32"/>
      <c r="G17" s="32">
        <v>99</v>
      </c>
      <c r="H17" s="32"/>
      <c r="I17" s="32">
        <v>90</v>
      </c>
      <c r="J17" s="32"/>
      <c r="K17" s="32">
        <v>95</v>
      </c>
      <c r="L17" s="33"/>
      <c r="M17" s="31">
        <v>90</v>
      </c>
      <c r="N17" s="32"/>
      <c r="O17" s="32">
        <v>95</v>
      </c>
      <c r="P17" s="32"/>
      <c r="Q17" s="32">
        <v>92</v>
      </c>
      <c r="R17" s="32"/>
      <c r="S17" s="32">
        <v>95</v>
      </c>
      <c r="T17" s="33"/>
      <c r="U17" s="31">
        <v>95</v>
      </c>
      <c r="V17" s="32"/>
      <c r="W17" s="32">
        <v>96</v>
      </c>
      <c r="X17" s="32"/>
      <c r="Y17" s="32">
        <v>90</v>
      </c>
      <c r="Z17" s="32"/>
      <c r="AA17" s="32">
        <v>96</v>
      </c>
      <c r="AB17" s="33"/>
      <c r="AC17" s="31">
        <v>98</v>
      </c>
      <c r="AD17" s="32"/>
      <c r="AE17" s="32">
        <v>95</v>
      </c>
      <c r="AF17" s="32"/>
      <c r="AG17" s="32">
        <v>91</v>
      </c>
      <c r="AH17" s="32"/>
      <c r="AI17" s="32">
        <v>95</v>
      </c>
      <c r="AJ17" s="13"/>
      <c r="AK17" s="61">
        <f t="shared" si="0"/>
        <v>95.5</v>
      </c>
      <c r="AL17" s="62">
        <f t="shared" si="1"/>
        <v>93</v>
      </c>
      <c r="AM17" s="63">
        <f t="shared" si="2"/>
        <v>94.25</v>
      </c>
      <c r="AN17" s="64">
        <f t="shared" si="3"/>
        <v>94.75</v>
      </c>
      <c r="AO17" s="65">
        <f t="shared" si="4"/>
        <v>94.375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94.375</v>
      </c>
      <c r="BC17" s="81" t="str">
        <f t="shared" si="13"/>
        <v/>
      </c>
      <c r="BE17" s="32">
        <f t="shared" si="14"/>
        <v>95.25</v>
      </c>
      <c r="BF17" s="32">
        <f t="shared" si="15"/>
        <v>96.25</v>
      </c>
      <c r="BG17" s="32">
        <f t="shared" si="16"/>
        <v>90.75</v>
      </c>
      <c r="BH17" s="32">
        <f t="shared" si="17"/>
        <v>95.25</v>
      </c>
      <c r="BI17" s="32">
        <f t="shared" si="18"/>
        <v>94.375</v>
      </c>
    </row>
    <row r="18" spans="1:61" x14ac:dyDescent="0.25">
      <c r="A18" s="45">
        <v>8</v>
      </c>
      <c r="B18" s="140" t="s">
        <v>228</v>
      </c>
      <c r="C18" s="152" t="s">
        <v>161</v>
      </c>
      <c r="D18" s="152" t="s">
        <v>162</v>
      </c>
      <c r="E18" s="31">
        <v>70</v>
      </c>
      <c r="F18" s="32"/>
      <c r="G18" s="32">
        <v>75</v>
      </c>
      <c r="H18" s="32"/>
      <c r="I18" s="32">
        <v>75</v>
      </c>
      <c r="J18" s="32"/>
      <c r="K18" s="32">
        <v>80</v>
      </c>
      <c r="L18" s="33"/>
      <c r="M18" s="31">
        <v>72</v>
      </c>
      <c r="N18" s="32"/>
      <c r="O18" s="32">
        <v>76</v>
      </c>
      <c r="P18" s="32"/>
      <c r="Q18" s="32">
        <v>78</v>
      </c>
      <c r="R18" s="32"/>
      <c r="S18" s="32">
        <v>80</v>
      </c>
      <c r="T18" s="33"/>
      <c r="U18" s="31">
        <v>72</v>
      </c>
      <c r="V18" s="32"/>
      <c r="W18" s="32">
        <v>76</v>
      </c>
      <c r="X18" s="32"/>
      <c r="Y18" s="32">
        <v>78</v>
      </c>
      <c r="Z18" s="32"/>
      <c r="AA18" s="32">
        <v>80</v>
      </c>
      <c r="AB18" s="33"/>
      <c r="AC18" s="31">
        <v>71</v>
      </c>
      <c r="AD18" s="32"/>
      <c r="AE18" s="32">
        <v>76</v>
      </c>
      <c r="AF18" s="32"/>
      <c r="AG18" s="32">
        <v>70</v>
      </c>
      <c r="AH18" s="32"/>
      <c r="AI18" s="32">
        <v>80</v>
      </c>
      <c r="AJ18" s="13"/>
      <c r="AK18" s="61">
        <f t="shared" si="0"/>
        <v>75</v>
      </c>
      <c r="AL18" s="62">
        <f t="shared" si="1"/>
        <v>76.5</v>
      </c>
      <c r="AM18" s="63">
        <f t="shared" si="2"/>
        <v>76.5</v>
      </c>
      <c r="AN18" s="64">
        <f t="shared" si="3"/>
        <v>74.25</v>
      </c>
      <c r="AO18" s="65">
        <f t="shared" si="4"/>
        <v>75.5625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75.5625</v>
      </c>
      <c r="BC18" s="81" t="str">
        <f t="shared" si="13"/>
        <v/>
      </c>
      <c r="BE18" s="32">
        <f t="shared" si="14"/>
        <v>71.25</v>
      </c>
      <c r="BF18" s="32">
        <f t="shared" si="15"/>
        <v>75.75</v>
      </c>
      <c r="BG18" s="32">
        <f t="shared" si="16"/>
        <v>75.25</v>
      </c>
      <c r="BH18" s="32">
        <f t="shared" si="17"/>
        <v>80</v>
      </c>
      <c r="BI18" s="32">
        <f t="shared" si="18"/>
        <v>75.5625</v>
      </c>
    </row>
    <row r="19" spans="1:61" x14ac:dyDescent="0.25">
      <c r="A19" s="45">
        <v>9</v>
      </c>
      <c r="B19" s="140" t="s">
        <v>229</v>
      </c>
      <c r="C19" s="155" t="s">
        <v>163</v>
      </c>
      <c r="D19" s="155" t="s">
        <v>164</v>
      </c>
      <c r="E19" s="31">
        <v>70</v>
      </c>
      <c r="F19" s="32"/>
      <c r="G19" s="32">
        <v>75</v>
      </c>
      <c r="H19" s="32"/>
      <c r="I19" s="32">
        <v>70</v>
      </c>
      <c r="J19" s="32"/>
      <c r="K19" s="32">
        <v>73</v>
      </c>
      <c r="L19" s="33"/>
      <c r="M19" s="31">
        <v>74</v>
      </c>
      <c r="N19" s="32"/>
      <c r="O19" s="32">
        <v>75</v>
      </c>
      <c r="P19" s="32"/>
      <c r="Q19" s="32">
        <v>75</v>
      </c>
      <c r="R19" s="32"/>
      <c r="S19" s="32">
        <v>72</v>
      </c>
      <c r="T19" s="33"/>
      <c r="U19" s="31">
        <v>85</v>
      </c>
      <c r="V19" s="32"/>
      <c r="W19" s="32">
        <v>83</v>
      </c>
      <c r="X19" s="32"/>
      <c r="Y19" s="32">
        <v>71</v>
      </c>
      <c r="Z19" s="32"/>
      <c r="AA19" s="32">
        <v>74</v>
      </c>
      <c r="AB19" s="33"/>
      <c r="AC19" s="31">
        <v>86</v>
      </c>
      <c r="AD19" s="32"/>
      <c r="AE19" s="32">
        <v>86</v>
      </c>
      <c r="AF19" s="32"/>
      <c r="AG19" s="32">
        <v>72</v>
      </c>
      <c r="AH19" s="32"/>
      <c r="AI19" s="32">
        <v>73</v>
      </c>
      <c r="AJ19" s="13"/>
      <c r="AK19" s="61">
        <f t="shared" si="0"/>
        <v>72</v>
      </c>
      <c r="AL19" s="62">
        <f t="shared" si="1"/>
        <v>74</v>
      </c>
      <c r="AM19" s="63">
        <f t="shared" si="2"/>
        <v>78.25</v>
      </c>
      <c r="AN19" s="64">
        <f t="shared" si="3"/>
        <v>79.25</v>
      </c>
      <c r="AO19" s="65">
        <f t="shared" si="4"/>
        <v>75.875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75.875</v>
      </c>
      <c r="BC19" s="81" t="str">
        <f t="shared" si="13"/>
        <v/>
      </c>
      <c r="BE19" s="32">
        <f t="shared" si="14"/>
        <v>78.75</v>
      </c>
      <c r="BF19" s="32">
        <f t="shared" si="15"/>
        <v>79.75</v>
      </c>
      <c r="BG19" s="32">
        <f t="shared" si="16"/>
        <v>72</v>
      </c>
      <c r="BH19" s="32">
        <f t="shared" si="17"/>
        <v>73</v>
      </c>
      <c r="BI19" s="32">
        <f t="shared" si="18"/>
        <v>75.875</v>
      </c>
    </row>
    <row r="20" spans="1:61" x14ac:dyDescent="0.25">
      <c r="A20" s="45">
        <v>10</v>
      </c>
      <c r="B20" s="140" t="s">
        <v>230</v>
      </c>
      <c r="C20" s="156" t="s">
        <v>165</v>
      </c>
      <c r="D20" s="156" t="s">
        <v>166</v>
      </c>
      <c r="E20" s="31">
        <v>85</v>
      </c>
      <c r="F20" s="32"/>
      <c r="G20" s="32">
        <v>80</v>
      </c>
      <c r="H20" s="32"/>
      <c r="I20" s="32">
        <v>90</v>
      </c>
      <c r="J20" s="32"/>
      <c r="K20" s="32">
        <v>95</v>
      </c>
      <c r="L20" s="33"/>
      <c r="M20" s="31">
        <v>86</v>
      </c>
      <c r="N20" s="32"/>
      <c r="O20" s="32">
        <v>85</v>
      </c>
      <c r="P20" s="32"/>
      <c r="Q20" s="32">
        <v>88</v>
      </c>
      <c r="R20" s="32"/>
      <c r="S20" s="32">
        <v>95</v>
      </c>
      <c r="T20" s="33"/>
      <c r="U20" s="31">
        <v>85</v>
      </c>
      <c r="V20" s="32"/>
      <c r="W20" s="32">
        <v>84</v>
      </c>
      <c r="X20" s="32"/>
      <c r="Y20" s="32">
        <v>92</v>
      </c>
      <c r="Z20" s="32"/>
      <c r="AA20" s="32">
        <v>95</v>
      </c>
      <c r="AB20" s="33"/>
      <c r="AC20" s="31">
        <v>86</v>
      </c>
      <c r="AD20" s="32"/>
      <c r="AE20" s="32">
        <v>87</v>
      </c>
      <c r="AF20" s="32"/>
      <c r="AG20" s="32">
        <v>90</v>
      </c>
      <c r="AH20" s="32"/>
      <c r="AI20" s="32">
        <v>95</v>
      </c>
      <c r="AJ20" s="13"/>
      <c r="AK20" s="61">
        <f t="shared" si="0"/>
        <v>87.5</v>
      </c>
      <c r="AL20" s="62">
        <f t="shared" si="1"/>
        <v>88.5</v>
      </c>
      <c r="AM20" s="63">
        <f t="shared" si="2"/>
        <v>89</v>
      </c>
      <c r="AN20" s="64">
        <f t="shared" si="3"/>
        <v>89.5</v>
      </c>
      <c r="AO20" s="65">
        <f t="shared" si="4"/>
        <v>88.625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88.625</v>
      </c>
      <c r="BC20" s="81" t="str">
        <f t="shared" si="13"/>
        <v/>
      </c>
      <c r="BE20" s="32">
        <f t="shared" si="14"/>
        <v>85.5</v>
      </c>
      <c r="BF20" s="32">
        <f t="shared" si="15"/>
        <v>84</v>
      </c>
      <c r="BG20" s="32">
        <f t="shared" si="16"/>
        <v>90</v>
      </c>
      <c r="BH20" s="32">
        <f t="shared" si="17"/>
        <v>95</v>
      </c>
      <c r="BI20" s="32">
        <f t="shared" si="18"/>
        <v>88.625</v>
      </c>
    </row>
    <row r="21" spans="1:61" x14ac:dyDescent="0.25">
      <c r="A21" s="45">
        <v>11</v>
      </c>
      <c r="B21" s="140" t="s">
        <v>231</v>
      </c>
      <c r="C21" s="155" t="s">
        <v>167</v>
      </c>
      <c r="D21" s="158" t="s">
        <v>168</v>
      </c>
      <c r="E21" s="31">
        <v>70</v>
      </c>
      <c r="F21" s="32"/>
      <c r="G21" s="32">
        <v>75</v>
      </c>
      <c r="H21" s="32"/>
      <c r="I21" s="32">
        <v>70</v>
      </c>
      <c r="J21" s="32"/>
      <c r="K21" s="32">
        <v>80</v>
      </c>
      <c r="L21" s="33"/>
      <c r="M21" s="31">
        <v>71</v>
      </c>
      <c r="N21" s="32"/>
      <c r="O21" s="32">
        <v>70</v>
      </c>
      <c r="P21" s="32"/>
      <c r="Q21" s="32">
        <v>71</v>
      </c>
      <c r="R21" s="32"/>
      <c r="S21" s="32">
        <v>80</v>
      </c>
      <c r="T21" s="33"/>
      <c r="U21" s="31">
        <v>70</v>
      </c>
      <c r="V21" s="32"/>
      <c r="W21" s="32">
        <v>73</v>
      </c>
      <c r="X21" s="32"/>
      <c r="Y21" s="32">
        <v>70</v>
      </c>
      <c r="Z21" s="32"/>
      <c r="AA21" s="32">
        <v>80</v>
      </c>
      <c r="AB21" s="33"/>
      <c r="AC21" s="31">
        <v>71</v>
      </c>
      <c r="AD21" s="32"/>
      <c r="AE21" s="32">
        <v>70</v>
      </c>
      <c r="AF21" s="32"/>
      <c r="AG21" s="32">
        <v>70</v>
      </c>
      <c r="AH21" s="32"/>
      <c r="AI21" s="32">
        <v>80</v>
      </c>
      <c r="AJ21" s="13"/>
      <c r="AK21" s="61">
        <f t="shared" si="0"/>
        <v>73.75</v>
      </c>
      <c r="AL21" s="62">
        <f t="shared" si="1"/>
        <v>73</v>
      </c>
      <c r="AM21" s="63">
        <f t="shared" si="2"/>
        <v>73.25</v>
      </c>
      <c r="AN21" s="64">
        <f t="shared" si="3"/>
        <v>72.75</v>
      </c>
      <c r="AO21" s="65">
        <f t="shared" si="4"/>
        <v>73.1875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73.1875</v>
      </c>
      <c r="BC21" s="81" t="str">
        <f t="shared" si="13"/>
        <v/>
      </c>
      <c r="BE21" s="32">
        <f t="shared" si="14"/>
        <v>70.5</v>
      </c>
      <c r="BF21" s="32">
        <f t="shared" si="15"/>
        <v>72</v>
      </c>
      <c r="BG21" s="32">
        <f t="shared" si="16"/>
        <v>70.25</v>
      </c>
      <c r="BH21" s="32">
        <f t="shared" si="17"/>
        <v>80</v>
      </c>
      <c r="BI21" s="32">
        <f t="shared" si="18"/>
        <v>73.1875</v>
      </c>
    </row>
    <row r="22" spans="1:61" x14ac:dyDescent="0.25">
      <c r="A22" s="45">
        <v>12</v>
      </c>
      <c r="B22" s="140" t="s">
        <v>232</v>
      </c>
      <c r="C22" s="155" t="s">
        <v>169</v>
      </c>
      <c r="D22" s="156" t="s">
        <v>170</v>
      </c>
      <c r="E22" s="31">
        <v>74</v>
      </c>
      <c r="F22" s="32"/>
      <c r="G22" s="32">
        <v>71</v>
      </c>
      <c r="H22" s="32"/>
      <c r="I22" s="32">
        <v>71</v>
      </c>
      <c r="J22" s="32"/>
      <c r="K22" s="32">
        <v>80</v>
      </c>
      <c r="L22" s="33"/>
      <c r="M22" s="31">
        <v>70</v>
      </c>
      <c r="N22" s="32"/>
      <c r="O22" s="32">
        <v>70</v>
      </c>
      <c r="P22" s="32"/>
      <c r="Q22" s="32">
        <v>70</v>
      </c>
      <c r="R22" s="32"/>
      <c r="S22" s="32">
        <v>82</v>
      </c>
      <c r="T22" s="33"/>
      <c r="U22" s="31">
        <v>70</v>
      </c>
      <c r="V22" s="32"/>
      <c r="W22" s="32">
        <v>72</v>
      </c>
      <c r="X22" s="32"/>
      <c r="Y22" s="32">
        <v>72</v>
      </c>
      <c r="Z22" s="32"/>
      <c r="AA22" s="32">
        <v>81</v>
      </c>
      <c r="AB22" s="33"/>
      <c r="AC22" s="31">
        <v>71</v>
      </c>
      <c r="AD22" s="32"/>
      <c r="AE22" s="32">
        <v>70</v>
      </c>
      <c r="AF22" s="32"/>
      <c r="AG22" s="32">
        <v>70</v>
      </c>
      <c r="AH22" s="32"/>
      <c r="AI22" s="32">
        <v>80</v>
      </c>
      <c r="AJ22" s="13"/>
      <c r="AK22" s="61">
        <f t="shared" si="0"/>
        <v>74</v>
      </c>
      <c r="AL22" s="62">
        <f t="shared" si="1"/>
        <v>73</v>
      </c>
      <c r="AM22" s="63">
        <f t="shared" si="2"/>
        <v>73.75</v>
      </c>
      <c r="AN22" s="64">
        <f t="shared" si="3"/>
        <v>72.75</v>
      </c>
      <c r="AO22" s="65">
        <f t="shared" si="4"/>
        <v>73.375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73.375</v>
      </c>
      <c r="BC22" s="81" t="str">
        <f t="shared" si="13"/>
        <v/>
      </c>
      <c r="BE22" s="32">
        <f t="shared" si="14"/>
        <v>71.25</v>
      </c>
      <c r="BF22" s="32">
        <f t="shared" si="15"/>
        <v>70.75</v>
      </c>
      <c r="BG22" s="32">
        <f t="shared" si="16"/>
        <v>70.75</v>
      </c>
      <c r="BH22" s="32">
        <f t="shared" si="17"/>
        <v>80.75</v>
      </c>
      <c r="BI22" s="32">
        <f t="shared" si="18"/>
        <v>73.375</v>
      </c>
    </row>
    <row r="23" spans="1:61" x14ac:dyDescent="0.25">
      <c r="A23" s="45">
        <v>13</v>
      </c>
      <c r="B23" s="140" t="s">
        <v>233</v>
      </c>
      <c r="C23" s="152" t="s">
        <v>171</v>
      </c>
      <c r="D23" s="158" t="s">
        <v>172</v>
      </c>
      <c r="E23" s="31">
        <v>70</v>
      </c>
      <c r="F23" s="32"/>
      <c r="G23" s="32">
        <v>72</v>
      </c>
      <c r="H23" s="32"/>
      <c r="I23" s="32">
        <v>73</v>
      </c>
      <c r="J23" s="32"/>
      <c r="K23" s="32">
        <v>70</v>
      </c>
      <c r="L23" s="33"/>
      <c r="M23" s="31">
        <v>74</v>
      </c>
      <c r="N23" s="32"/>
      <c r="O23" s="32">
        <v>71</v>
      </c>
      <c r="P23" s="32"/>
      <c r="Q23" s="32">
        <v>70</v>
      </c>
      <c r="R23" s="32"/>
      <c r="S23" s="32">
        <v>73</v>
      </c>
      <c r="T23" s="33"/>
      <c r="U23" s="31">
        <v>71</v>
      </c>
      <c r="V23" s="32"/>
      <c r="W23" s="32">
        <v>72</v>
      </c>
      <c r="X23" s="32"/>
      <c r="Y23" s="32">
        <v>73</v>
      </c>
      <c r="Z23" s="32"/>
      <c r="AA23" s="32">
        <v>74</v>
      </c>
      <c r="AB23" s="33"/>
      <c r="AC23" s="31">
        <v>75</v>
      </c>
      <c r="AD23" s="32"/>
      <c r="AE23" s="32">
        <v>70</v>
      </c>
      <c r="AF23" s="32"/>
      <c r="AG23" s="32">
        <v>72</v>
      </c>
      <c r="AH23" s="32"/>
      <c r="AI23" s="32">
        <v>70</v>
      </c>
      <c r="AJ23" s="13"/>
      <c r="AK23" s="61">
        <f t="shared" si="0"/>
        <v>71.25</v>
      </c>
      <c r="AL23" s="62">
        <f t="shared" si="1"/>
        <v>72</v>
      </c>
      <c r="AM23" s="63">
        <f t="shared" si="2"/>
        <v>72.5</v>
      </c>
      <c r="AN23" s="64">
        <f t="shared" si="3"/>
        <v>71.75</v>
      </c>
      <c r="AO23" s="65">
        <f t="shared" si="4"/>
        <v>71.875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71.875</v>
      </c>
      <c r="BC23" s="81" t="str">
        <f t="shared" si="13"/>
        <v/>
      </c>
      <c r="BE23" s="32">
        <f t="shared" si="14"/>
        <v>72.5</v>
      </c>
      <c r="BF23" s="32">
        <f t="shared" si="15"/>
        <v>71.25</v>
      </c>
      <c r="BG23" s="32">
        <f t="shared" si="16"/>
        <v>72</v>
      </c>
      <c r="BH23" s="32">
        <f t="shared" si="17"/>
        <v>71.75</v>
      </c>
      <c r="BI23" s="32">
        <f t="shared" si="18"/>
        <v>71.875</v>
      </c>
    </row>
    <row r="24" spans="1:61" x14ac:dyDescent="0.25">
      <c r="A24" s="45">
        <v>14</v>
      </c>
      <c r="B24" s="140" t="s">
        <v>234</v>
      </c>
      <c r="C24" s="155" t="s">
        <v>173</v>
      </c>
      <c r="D24" s="152" t="s">
        <v>174</v>
      </c>
      <c r="E24" s="31">
        <v>88</v>
      </c>
      <c r="F24" s="32"/>
      <c r="G24" s="32">
        <v>89</v>
      </c>
      <c r="H24" s="32"/>
      <c r="I24" s="32">
        <v>90</v>
      </c>
      <c r="J24" s="32"/>
      <c r="K24" s="32">
        <v>95</v>
      </c>
      <c r="L24" s="33"/>
      <c r="M24" s="31">
        <v>90</v>
      </c>
      <c r="N24" s="32"/>
      <c r="O24" s="32">
        <v>90</v>
      </c>
      <c r="P24" s="32"/>
      <c r="Q24" s="32">
        <v>92</v>
      </c>
      <c r="R24" s="32"/>
      <c r="S24" s="32">
        <v>95</v>
      </c>
      <c r="T24" s="33"/>
      <c r="U24" s="31">
        <v>86</v>
      </c>
      <c r="V24" s="32"/>
      <c r="W24" s="32">
        <v>88</v>
      </c>
      <c r="X24" s="32"/>
      <c r="Y24" s="32">
        <v>90</v>
      </c>
      <c r="Z24" s="32"/>
      <c r="AA24" s="32">
        <v>95</v>
      </c>
      <c r="AB24" s="33"/>
      <c r="AC24" s="31">
        <v>87</v>
      </c>
      <c r="AD24" s="32"/>
      <c r="AE24" s="32">
        <v>90</v>
      </c>
      <c r="AF24" s="32"/>
      <c r="AG24" s="32">
        <v>90</v>
      </c>
      <c r="AH24" s="32"/>
      <c r="AI24" s="32">
        <v>95</v>
      </c>
      <c r="AJ24" s="13"/>
      <c r="AK24" s="61">
        <f t="shared" si="0"/>
        <v>90.5</v>
      </c>
      <c r="AL24" s="62">
        <f t="shared" si="1"/>
        <v>91.75</v>
      </c>
      <c r="AM24" s="63">
        <f t="shared" si="2"/>
        <v>89.75</v>
      </c>
      <c r="AN24" s="64">
        <f t="shared" si="3"/>
        <v>90.5</v>
      </c>
      <c r="AO24" s="65">
        <f t="shared" si="4"/>
        <v>90.625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90.625</v>
      </c>
      <c r="BC24" s="81" t="str">
        <f t="shared" si="13"/>
        <v/>
      </c>
      <c r="BE24" s="32">
        <f t="shared" si="14"/>
        <v>87.75</v>
      </c>
      <c r="BF24" s="32">
        <f t="shared" si="15"/>
        <v>89.25</v>
      </c>
      <c r="BG24" s="32">
        <f t="shared" si="16"/>
        <v>90.5</v>
      </c>
      <c r="BH24" s="32">
        <f t="shared" si="17"/>
        <v>95</v>
      </c>
      <c r="BI24" s="32">
        <f t="shared" si="18"/>
        <v>90.625</v>
      </c>
    </row>
    <row r="25" spans="1:61" x14ac:dyDescent="0.25">
      <c r="A25" s="45">
        <v>15</v>
      </c>
      <c r="B25" s="140" t="s">
        <v>235</v>
      </c>
      <c r="C25" s="156" t="s">
        <v>175</v>
      </c>
      <c r="D25" s="155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55" t="s">
        <v>177</v>
      </c>
      <c r="D26" s="159" t="s">
        <v>178</v>
      </c>
      <c r="E26" s="31">
        <v>80</v>
      </c>
      <c r="F26" s="32"/>
      <c r="G26" s="32">
        <v>82</v>
      </c>
      <c r="H26" s="32"/>
      <c r="I26" s="32">
        <v>83</v>
      </c>
      <c r="J26" s="32"/>
      <c r="K26" s="32">
        <v>85</v>
      </c>
      <c r="L26" s="33"/>
      <c r="M26" s="31">
        <v>81</v>
      </c>
      <c r="N26" s="32"/>
      <c r="O26" s="32">
        <v>82</v>
      </c>
      <c r="P26" s="32"/>
      <c r="Q26" s="32">
        <v>84</v>
      </c>
      <c r="R26" s="32"/>
      <c r="S26" s="32">
        <v>85</v>
      </c>
      <c r="T26" s="33"/>
      <c r="U26" s="31">
        <v>80</v>
      </c>
      <c r="V26" s="32"/>
      <c r="W26" s="32">
        <v>81</v>
      </c>
      <c r="X26" s="32"/>
      <c r="Y26" s="32">
        <v>85</v>
      </c>
      <c r="Z26" s="32"/>
      <c r="AA26" s="32">
        <v>82</v>
      </c>
      <c r="AB26" s="33"/>
      <c r="AC26" s="31">
        <v>80</v>
      </c>
      <c r="AD26" s="32"/>
      <c r="AE26" s="32">
        <v>81</v>
      </c>
      <c r="AF26" s="32"/>
      <c r="AG26" s="32">
        <v>80</v>
      </c>
      <c r="AH26" s="32"/>
      <c r="AI26" s="32">
        <v>82</v>
      </c>
      <c r="AJ26" s="13"/>
      <c r="AK26" s="61">
        <f t="shared" si="0"/>
        <v>82.5</v>
      </c>
      <c r="AL26" s="62">
        <f t="shared" si="1"/>
        <v>83</v>
      </c>
      <c r="AM26" s="63">
        <f t="shared" si="2"/>
        <v>82</v>
      </c>
      <c r="AN26" s="64">
        <f t="shared" si="3"/>
        <v>80.75</v>
      </c>
      <c r="AO26" s="65">
        <f t="shared" si="4"/>
        <v>82.0625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82.0625</v>
      </c>
      <c r="BC26" s="81" t="str">
        <f t="shared" si="13"/>
        <v/>
      </c>
      <c r="BE26" s="32">
        <f t="shared" si="14"/>
        <v>80.25</v>
      </c>
      <c r="BF26" s="32">
        <f t="shared" si="15"/>
        <v>81.5</v>
      </c>
      <c r="BG26" s="32">
        <f t="shared" si="16"/>
        <v>83</v>
      </c>
      <c r="BH26" s="32">
        <f t="shared" si="17"/>
        <v>83.5</v>
      </c>
      <c r="BI26" s="32">
        <f t="shared" si="18"/>
        <v>82.0625</v>
      </c>
    </row>
    <row r="27" spans="1:61" x14ac:dyDescent="0.25">
      <c r="A27" s="45">
        <v>17</v>
      </c>
      <c r="B27" s="140" t="s">
        <v>237</v>
      </c>
      <c r="C27" s="155" t="s">
        <v>179</v>
      </c>
      <c r="D27" s="160" t="s">
        <v>180</v>
      </c>
      <c r="E27" s="31">
        <v>75</v>
      </c>
      <c r="F27" s="32"/>
      <c r="G27" s="32">
        <v>76</v>
      </c>
      <c r="H27" s="32"/>
      <c r="I27" s="32">
        <v>70</v>
      </c>
      <c r="J27" s="32"/>
      <c r="K27" s="32">
        <v>80</v>
      </c>
      <c r="L27" s="33"/>
      <c r="M27" s="31">
        <v>70</v>
      </c>
      <c r="N27" s="32"/>
      <c r="O27" s="32">
        <v>73</v>
      </c>
      <c r="P27" s="32"/>
      <c r="Q27" s="32">
        <v>71</v>
      </c>
      <c r="R27" s="32"/>
      <c r="S27" s="32">
        <v>80</v>
      </c>
      <c r="T27" s="33"/>
      <c r="U27" s="31">
        <v>73</v>
      </c>
      <c r="V27" s="32"/>
      <c r="W27" s="32">
        <v>73</v>
      </c>
      <c r="X27" s="32"/>
      <c r="Y27" s="32">
        <v>70</v>
      </c>
      <c r="Z27" s="32"/>
      <c r="AA27" s="32">
        <v>80</v>
      </c>
      <c r="AB27" s="33"/>
      <c r="AC27" s="31">
        <v>70</v>
      </c>
      <c r="AD27" s="32"/>
      <c r="AE27" s="32">
        <v>75</v>
      </c>
      <c r="AF27" s="32"/>
      <c r="AG27" s="32">
        <v>71</v>
      </c>
      <c r="AH27" s="32"/>
      <c r="AI27" s="32">
        <v>80</v>
      </c>
      <c r="AJ27" s="13"/>
      <c r="AK27" s="61">
        <f t="shared" si="0"/>
        <v>75.25</v>
      </c>
      <c r="AL27" s="62">
        <f t="shared" si="1"/>
        <v>73.5</v>
      </c>
      <c r="AM27" s="63">
        <f t="shared" si="2"/>
        <v>74</v>
      </c>
      <c r="AN27" s="64">
        <f t="shared" si="3"/>
        <v>74</v>
      </c>
      <c r="AO27" s="65">
        <f t="shared" si="4"/>
        <v>74.1875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74.1875</v>
      </c>
      <c r="BC27" s="81" t="str">
        <f t="shared" si="13"/>
        <v/>
      </c>
      <c r="BE27" s="32">
        <f t="shared" si="14"/>
        <v>72</v>
      </c>
      <c r="BF27" s="32">
        <f t="shared" si="15"/>
        <v>74.25</v>
      </c>
      <c r="BG27" s="32">
        <f t="shared" si="16"/>
        <v>70.5</v>
      </c>
      <c r="BH27" s="32">
        <f t="shared" si="17"/>
        <v>80</v>
      </c>
      <c r="BI27" s="32">
        <f t="shared" si="18"/>
        <v>74.1875</v>
      </c>
    </row>
    <row r="28" spans="1:61" x14ac:dyDescent="0.25">
      <c r="A28" s="45">
        <v>18</v>
      </c>
      <c r="B28" s="140" t="s">
        <v>238</v>
      </c>
      <c r="C28" s="152" t="s">
        <v>181</v>
      </c>
      <c r="D28" s="152" t="s">
        <v>182</v>
      </c>
      <c r="E28" s="31">
        <v>80</v>
      </c>
      <c r="F28" s="32"/>
      <c r="G28" s="32">
        <v>83</v>
      </c>
      <c r="H28" s="32"/>
      <c r="I28" s="32">
        <v>88</v>
      </c>
      <c r="J28" s="32"/>
      <c r="K28" s="32">
        <v>90</v>
      </c>
      <c r="L28" s="33"/>
      <c r="M28" s="31">
        <v>80</v>
      </c>
      <c r="N28" s="32"/>
      <c r="O28" s="32">
        <v>82</v>
      </c>
      <c r="P28" s="32"/>
      <c r="Q28" s="32">
        <v>90</v>
      </c>
      <c r="R28" s="32"/>
      <c r="S28" s="32">
        <v>95</v>
      </c>
      <c r="T28" s="33"/>
      <c r="U28" s="31">
        <v>81</v>
      </c>
      <c r="V28" s="32"/>
      <c r="W28" s="32">
        <v>82</v>
      </c>
      <c r="X28" s="32"/>
      <c r="Y28" s="32">
        <v>88</v>
      </c>
      <c r="Z28" s="32"/>
      <c r="AA28" s="32">
        <v>90</v>
      </c>
      <c r="AB28" s="33"/>
      <c r="AC28" s="31">
        <v>81</v>
      </c>
      <c r="AD28" s="32"/>
      <c r="AE28" s="32">
        <v>82</v>
      </c>
      <c r="AF28" s="32"/>
      <c r="AG28" s="32">
        <v>90</v>
      </c>
      <c r="AH28" s="32"/>
      <c r="AI28" s="32">
        <v>95</v>
      </c>
      <c r="AJ28" s="13"/>
      <c r="AK28" s="61">
        <f t="shared" si="0"/>
        <v>85.25</v>
      </c>
      <c r="AL28" s="62">
        <f t="shared" si="1"/>
        <v>86.75</v>
      </c>
      <c r="AM28" s="63">
        <f t="shared" si="2"/>
        <v>85.25</v>
      </c>
      <c r="AN28" s="64">
        <f t="shared" si="3"/>
        <v>87</v>
      </c>
      <c r="AO28" s="65">
        <f t="shared" si="4"/>
        <v>86.0625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86.0625</v>
      </c>
      <c r="BC28" s="81" t="str">
        <f t="shared" si="13"/>
        <v/>
      </c>
      <c r="BE28" s="32">
        <f t="shared" si="14"/>
        <v>80.5</v>
      </c>
      <c r="BF28" s="32">
        <f t="shared" si="15"/>
        <v>82.25</v>
      </c>
      <c r="BG28" s="32">
        <f t="shared" si="16"/>
        <v>89</v>
      </c>
      <c r="BH28" s="32">
        <f t="shared" si="17"/>
        <v>92.5</v>
      </c>
      <c r="BI28" s="32">
        <f t="shared" si="18"/>
        <v>86.0625</v>
      </c>
    </row>
    <row r="29" spans="1:61" x14ac:dyDescent="0.25">
      <c r="A29" s="45">
        <v>19</v>
      </c>
      <c r="B29" s="140" t="s">
        <v>239</v>
      </c>
      <c r="C29" s="152" t="s">
        <v>183</v>
      </c>
      <c r="D29" s="155" t="s">
        <v>184</v>
      </c>
      <c r="E29" s="31">
        <v>75</v>
      </c>
      <c r="F29" s="32"/>
      <c r="G29" s="32">
        <v>70</v>
      </c>
      <c r="H29" s="32"/>
      <c r="I29" s="32">
        <v>72</v>
      </c>
      <c r="J29" s="32"/>
      <c r="K29" s="32">
        <v>78</v>
      </c>
      <c r="L29" s="33"/>
      <c r="M29" s="31">
        <v>73</v>
      </c>
      <c r="N29" s="32"/>
      <c r="O29" s="32">
        <v>73</v>
      </c>
      <c r="P29" s="32"/>
      <c r="Q29" s="32">
        <v>75</v>
      </c>
      <c r="R29" s="32"/>
      <c r="S29" s="32">
        <v>80</v>
      </c>
      <c r="T29" s="33"/>
      <c r="U29" s="31">
        <v>74</v>
      </c>
      <c r="V29" s="32"/>
      <c r="W29" s="32">
        <v>71</v>
      </c>
      <c r="X29" s="32"/>
      <c r="Y29" s="32">
        <v>75</v>
      </c>
      <c r="Z29" s="32"/>
      <c r="AA29" s="32">
        <v>82</v>
      </c>
      <c r="AB29" s="33"/>
      <c r="AC29" s="31">
        <v>75</v>
      </c>
      <c r="AD29" s="32"/>
      <c r="AE29" s="32">
        <v>72</v>
      </c>
      <c r="AF29" s="32"/>
      <c r="AG29" s="32">
        <v>70</v>
      </c>
      <c r="AH29" s="32"/>
      <c r="AI29" s="32">
        <v>80</v>
      </c>
      <c r="AJ29" s="13"/>
      <c r="AK29" s="61">
        <f t="shared" si="0"/>
        <v>73.75</v>
      </c>
      <c r="AL29" s="62">
        <f t="shared" si="1"/>
        <v>75.25</v>
      </c>
      <c r="AM29" s="63">
        <f t="shared" si="2"/>
        <v>75.5</v>
      </c>
      <c r="AN29" s="64">
        <f t="shared" si="3"/>
        <v>74.25</v>
      </c>
      <c r="AO29" s="65">
        <f t="shared" si="4"/>
        <v>74.6875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74.6875</v>
      </c>
      <c r="BC29" s="81" t="str">
        <f t="shared" si="13"/>
        <v/>
      </c>
      <c r="BE29" s="32">
        <f t="shared" si="14"/>
        <v>74.25</v>
      </c>
      <c r="BF29" s="32">
        <f t="shared" si="15"/>
        <v>71.5</v>
      </c>
      <c r="BG29" s="32">
        <f t="shared" si="16"/>
        <v>73</v>
      </c>
      <c r="BH29" s="32">
        <f t="shared" si="17"/>
        <v>80</v>
      </c>
      <c r="BI29" s="32">
        <f t="shared" si="18"/>
        <v>74.6875</v>
      </c>
    </row>
    <row r="30" spans="1:61" x14ac:dyDescent="0.25">
      <c r="A30" s="45">
        <v>20</v>
      </c>
      <c r="B30" s="140" t="s">
        <v>240</v>
      </c>
      <c r="C30" s="155" t="s">
        <v>185</v>
      </c>
      <c r="D30" s="158" t="s">
        <v>186</v>
      </c>
      <c r="E30" s="31">
        <v>71</v>
      </c>
      <c r="F30" s="32"/>
      <c r="G30" s="32">
        <v>70</v>
      </c>
      <c r="H30" s="32"/>
      <c r="I30" s="32">
        <v>75</v>
      </c>
      <c r="J30" s="32"/>
      <c r="K30" s="32">
        <v>72</v>
      </c>
      <c r="L30" s="33"/>
      <c r="M30" s="31">
        <v>73</v>
      </c>
      <c r="N30" s="32"/>
      <c r="O30" s="32">
        <v>70</v>
      </c>
      <c r="P30" s="32"/>
      <c r="Q30" s="32">
        <v>71</v>
      </c>
      <c r="R30" s="32"/>
      <c r="S30" s="32">
        <v>70</v>
      </c>
      <c r="T30" s="33"/>
      <c r="U30" s="31">
        <v>72</v>
      </c>
      <c r="V30" s="32"/>
      <c r="W30" s="32">
        <v>73</v>
      </c>
      <c r="X30" s="32"/>
      <c r="Y30" s="32">
        <v>74</v>
      </c>
      <c r="Z30" s="32"/>
      <c r="AA30" s="32">
        <v>71</v>
      </c>
      <c r="AB30" s="33"/>
      <c r="AC30" s="31">
        <v>72</v>
      </c>
      <c r="AD30" s="32"/>
      <c r="AE30" s="32">
        <v>71</v>
      </c>
      <c r="AF30" s="32"/>
      <c r="AG30" s="32">
        <v>70</v>
      </c>
      <c r="AH30" s="32"/>
      <c r="AI30" s="32">
        <v>73</v>
      </c>
      <c r="AJ30" s="13"/>
      <c r="AK30" s="61">
        <f t="shared" si="0"/>
        <v>72</v>
      </c>
      <c r="AL30" s="62">
        <f t="shared" si="1"/>
        <v>71</v>
      </c>
      <c r="AM30" s="63">
        <f t="shared" si="2"/>
        <v>72.5</v>
      </c>
      <c r="AN30" s="64">
        <f t="shared" si="3"/>
        <v>71.5</v>
      </c>
      <c r="AO30" s="65">
        <f t="shared" si="4"/>
        <v>71.75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71.75</v>
      </c>
      <c r="BC30" s="81" t="str">
        <f t="shared" si="13"/>
        <v/>
      </c>
      <c r="BE30" s="32">
        <f t="shared" si="14"/>
        <v>72</v>
      </c>
      <c r="BF30" s="32">
        <f t="shared" si="15"/>
        <v>71</v>
      </c>
      <c r="BG30" s="32">
        <f t="shared" si="16"/>
        <v>72.5</v>
      </c>
      <c r="BH30" s="32">
        <f t="shared" si="17"/>
        <v>71.5</v>
      </c>
      <c r="BI30" s="32">
        <f t="shared" si="18"/>
        <v>71.75</v>
      </c>
    </row>
    <row r="31" spans="1:61" x14ac:dyDescent="0.25">
      <c r="A31" s="45">
        <v>21</v>
      </c>
      <c r="B31" s="140" t="s">
        <v>241</v>
      </c>
      <c r="C31" s="156" t="s">
        <v>187</v>
      </c>
      <c r="D31" s="156" t="s">
        <v>188</v>
      </c>
      <c r="E31" s="31">
        <v>70</v>
      </c>
      <c r="F31" s="32"/>
      <c r="G31" s="32">
        <v>72</v>
      </c>
      <c r="H31" s="32"/>
      <c r="I31" s="32">
        <v>70</v>
      </c>
      <c r="J31" s="32"/>
      <c r="K31" s="32">
        <v>80</v>
      </c>
      <c r="L31" s="33"/>
      <c r="M31" s="31">
        <v>72</v>
      </c>
      <c r="N31" s="32"/>
      <c r="O31" s="32">
        <v>70</v>
      </c>
      <c r="P31" s="32"/>
      <c r="Q31" s="32">
        <v>72</v>
      </c>
      <c r="R31" s="32"/>
      <c r="S31" s="32">
        <v>75</v>
      </c>
      <c r="T31" s="33"/>
      <c r="U31" s="31">
        <v>70</v>
      </c>
      <c r="V31" s="32"/>
      <c r="W31" s="32">
        <v>71</v>
      </c>
      <c r="X31" s="32"/>
      <c r="Y31" s="32">
        <v>70</v>
      </c>
      <c r="Z31" s="32"/>
      <c r="AA31" s="32">
        <v>85</v>
      </c>
      <c r="AB31" s="33"/>
      <c r="AC31" s="31">
        <v>71</v>
      </c>
      <c r="AD31" s="32"/>
      <c r="AE31" s="32">
        <v>72</v>
      </c>
      <c r="AF31" s="32"/>
      <c r="AG31" s="32">
        <v>71</v>
      </c>
      <c r="AH31" s="32"/>
      <c r="AI31" s="32">
        <v>85</v>
      </c>
      <c r="AJ31" s="13"/>
      <c r="AK31" s="61">
        <f t="shared" si="0"/>
        <v>73</v>
      </c>
      <c r="AL31" s="62">
        <f t="shared" si="1"/>
        <v>72.25</v>
      </c>
      <c r="AM31" s="63">
        <f t="shared" si="2"/>
        <v>74</v>
      </c>
      <c r="AN31" s="64">
        <f t="shared" si="3"/>
        <v>74.75</v>
      </c>
      <c r="AO31" s="65">
        <f t="shared" si="4"/>
        <v>73.5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73.5</v>
      </c>
      <c r="BC31" s="81" t="str">
        <f t="shared" si="13"/>
        <v/>
      </c>
      <c r="BE31" s="32">
        <f t="shared" si="14"/>
        <v>70.75</v>
      </c>
      <c r="BF31" s="32">
        <f t="shared" si="15"/>
        <v>71.25</v>
      </c>
      <c r="BG31" s="32">
        <f t="shared" si="16"/>
        <v>70.75</v>
      </c>
      <c r="BH31" s="32">
        <f t="shared" si="17"/>
        <v>81.25</v>
      </c>
      <c r="BI31" s="32">
        <f t="shared" si="18"/>
        <v>73.5</v>
      </c>
    </row>
    <row r="32" spans="1:61" x14ac:dyDescent="0.25">
      <c r="A32" s="45">
        <v>22</v>
      </c>
      <c r="B32" s="140" t="s">
        <v>242</v>
      </c>
      <c r="C32" s="155" t="s">
        <v>189</v>
      </c>
      <c r="D32" s="158" t="s">
        <v>190</v>
      </c>
      <c r="E32" s="31">
        <v>80</v>
      </c>
      <c r="F32" s="32"/>
      <c r="G32" s="32">
        <v>80</v>
      </c>
      <c r="H32" s="32"/>
      <c r="I32" s="32">
        <v>80</v>
      </c>
      <c r="J32" s="32"/>
      <c r="K32" s="32">
        <v>85</v>
      </c>
      <c r="L32" s="33"/>
      <c r="M32" s="31">
        <v>82</v>
      </c>
      <c r="N32" s="32"/>
      <c r="O32" s="32">
        <v>82</v>
      </c>
      <c r="P32" s="32"/>
      <c r="Q32" s="32">
        <v>81</v>
      </c>
      <c r="R32" s="32"/>
      <c r="S32" s="32">
        <v>85</v>
      </c>
      <c r="T32" s="33"/>
      <c r="U32" s="31">
        <v>80</v>
      </c>
      <c r="V32" s="32"/>
      <c r="W32" s="32">
        <v>82</v>
      </c>
      <c r="X32" s="32"/>
      <c r="Y32" s="32">
        <v>80</v>
      </c>
      <c r="Z32" s="32"/>
      <c r="AA32" s="32">
        <v>82</v>
      </c>
      <c r="AB32" s="33"/>
      <c r="AC32" s="31">
        <v>82</v>
      </c>
      <c r="AD32" s="32"/>
      <c r="AE32" s="32">
        <v>82</v>
      </c>
      <c r="AF32" s="32"/>
      <c r="AG32" s="32">
        <v>81</v>
      </c>
      <c r="AH32" s="32"/>
      <c r="AI32" s="32">
        <v>82</v>
      </c>
      <c r="AJ32" s="13"/>
      <c r="AK32" s="61">
        <f t="shared" si="0"/>
        <v>81.25</v>
      </c>
      <c r="AL32" s="62">
        <f t="shared" si="1"/>
        <v>82.5</v>
      </c>
      <c r="AM32" s="63">
        <f t="shared" si="2"/>
        <v>81</v>
      </c>
      <c r="AN32" s="64">
        <f t="shared" si="3"/>
        <v>81.75</v>
      </c>
      <c r="AO32" s="65">
        <f t="shared" si="4"/>
        <v>81.625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81.625</v>
      </c>
      <c r="BC32" s="81" t="str">
        <f t="shared" si="13"/>
        <v/>
      </c>
      <c r="BE32" s="32">
        <f t="shared" si="14"/>
        <v>81</v>
      </c>
      <c r="BF32" s="32">
        <f t="shared" si="15"/>
        <v>81.5</v>
      </c>
      <c r="BG32" s="32">
        <f t="shared" si="16"/>
        <v>80.5</v>
      </c>
      <c r="BH32" s="32">
        <f t="shared" si="17"/>
        <v>83.5</v>
      </c>
      <c r="BI32" s="32">
        <f t="shared" si="18"/>
        <v>81.625</v>
      </c>
    </row>
    <row r="33" spans="1:61" x14ac:dyDescent="0.25">
      <c r="A33" s="45">
        <v>23</v>
      </c>
      <c r="B33" s="140" t="s">
        <v>243</v>
      </c>
      <c r="C33" s="155" t="s">
        <v>191</v>
      </c>
      <c r="D33" s="152" t="s">
        <v>192</v>
      </c>
      <c r="E33" s="31">
        <v>90</v>
      </c>
      <c r="F33" s="32"/>
      <c r="G33" s="32">
        <v>92</v>
      </c>
      <c r="H33" s="32"/>
      <c r="I33" s="32">
        <v>80</v>
      </c>
      <c r="J33" s="32"/>
      <c r="K33" s="32">
        <v>81</v>
      </c>
      <c r="L33" s="33"/>
      <c r="M33" s="31">
        <v>95</v>
      </c>
      <c r="N33" s="32"/>
      <c r="O33" s="32">
        <v>93</v>
      </c>
      <c r="P33" s="32"/>
      <c r="Q33" s="32">
        <v>82</v>
      </c>
      <c r="R33" s="32"/>
      <c r="S33" s="32">
        <v>80</v>
      </c>
      <c r="T33" s="33"/>
      <c r="U33" s="31">
        <v>90</v>
      </c>
      <c r="V33" s="32"/>
      <c r="W33" s="32">
        <v>92</v>
      </c>
      <c r="X33" s="32"/>
      <c r="Y33" s="32">
        <v>80</v>
      </c>
      <c r="Z33" s="32"/>
      <c r="AA33" s="32">
        <v>81</v>
      </c>
      <c r="AB33" s="33"/>
      <c r="AC33" s="31">
        <v>90</v>
      </c>
      <c r="AD33" s="32"/>
      <c r="AE33" s="32">
        <v>90</v>
      </c>
      <c r="AF33" s="32"/>
      <c r="AG33" s="32">
        <v>82</v>
      </c>
      <c r="AH33" s="32"/>
      <c r="AI33" s="32">
        <v>83</v>
      </c>
      <c r="AJ33" s="13"/>
      <c r="AK33" s="61">
        <f t="shared" si="0"/>
        <v>85.75</v>
      </c>
      <c r="AL33" s="62">
        <f t="shared" si="1"/>
        <v>87.5</v>
      </c>
      <c r="AM33" s="63">
        <f t="shared" si="2"/>
        <v>85.75</v>
      </c>
      <c r="AN33" s="64">
        <f t="shared" si="3"/>
        <v>86.25</v>
      </c>
      <c r="AO33" s="65">
        <f t="shared" si="4"/>
        <v>86.3125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86.3125</v>
      </c>
      <c r="BC33" s="81" t="str">
        <f t="shared" si="13"/>
        <v/>
      </c>
      <c r="BE33" s="32">
        <f t="shared" si="14"/>
        <v>91.25</v>
      </c>
      <c r="BF33" s="32">
        <f t="shared" si="15"/>
        <v>91.75</v>
      </c>
      <c r="BG33" s="32">
        <f t="shared" si="16"/>
        <v>81</v>
      </c>
      <c r="BH33" s="32">
        <f t="shared" si="17"/>
        <v>81.25</v>
      </c>
      <c r="BI33" s="32">
        <f t="shared" si="18"/>
        <v>86.3125</v>
      </c>
    </row>
    <row r="34" spans="1:61" x14ac:dyDescent="0.25">
      <c r="A34" s="45">
        <v>24</v>
      </c>
      <c r="B34" s="140" t="s">
        <v>244</v>
      </c>
      <c r="C34" s="152" t="s">
        <v>193</v>
      </c>
      <c r="D34" s="155" t="s">
        <v>194</v>
      </c>
      <c r="E34" s="31">
        <v>75</v>
      </c>
      <c r="F34" s="32"/>
      <c r="G34" s="32">
        <v>74</v>
      </c>
      <c r="H34" s="32"/>
      <c r="I34" s="32"/>
      <c r="J34" s="32"/>
      <c r="K34" s="32"/>
      <c r="L34" s="33"/>
      <c r="M34" s="31">
        <v>70</v>
      </c>
      <c r="N34" s="32"/>
      <c r="O34" s="32">
        <v>73</v>
      </c>
      <c r="P34" s="32"/>
      <c r="Q34" s="32"/>
      <c r="R34" s="32"/>
      <c r="S34" s="32"/>
      <c r="T34" s="33"/>
      <c r="U34" s="31">
        <v>70</v>
      </c>
      <c r="V34" s="32"/>
      <c r="W34" s="32">
        <v>70</v>
      </c>
      <c r="X34" s="32"/>
      <c r="Y34" s="32"/>
      <c r="Z34" s="32"/>
      <c r="AA34" s="32"/>
      <c r="AB34" s="33"/>
      <c r="AC34" s="31">
        <v>71</v>
      </c>
      <c r="AD34" s="32"/>
      <c r="AE34" s="32">
        <v>72</v>
      </c>
      <c r="AF34" s="32"/>
      <c r="AG34" s="32"/>
      <c r="AH34" s="32"/>
      <c r="AI34" s="32"/>
      <c r="AJ34" s="13"/>
      <c r="AK34" s="61">
        <f t="shared" si="0"/>
        <v>37.25</v>
      </c>
      <c r="AL34" s="62">
        <f t="shared" si="1"/>
        <v>35.75</v>
      </c>
      <c r="AM34" s="63">
        <f t="shared" si="2"/>
        <v>35</v>
      </c>
      <c r="AN34" s="64">
        <f t="shared" si="3"/>
        <v>35.75</v>
      </c>
      <c r="AO34" s="65">
        <f t="shared" si="4"/>
        <v>35.9375</v>
      </c>
      <c r="AP34" s="54"/>
      <c r="AR34" s="71">
        <f t="shared" si="5"/>
        <v>17.96875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35.9375</v>
      </c>
      <c r="BE34" s="32">
        <f t="shared" si="14"/>
        <v>71.5</v>
      </c>
      <c r="BF34" s="32">
        <f t="shared" si="15"/>
        <v>72.25</v>
      </c>
      <c r="BG34" s="32">
        <f t="shared" si="16"/>
        <v>0</v>
      </c>
      <c r="BH34" s="32">
        <f t="shared" si="17"/>
        <v>0</v>
      </c>
      <c r="BI34" s="32">
        <f t="shared" si="18"/>
        <v>35.9375</v>
      </c>
    </row>
    <row r="35" spans="1:61" x14ac:dyDescent="0.25">
      <c r="A35" s="45">
        <v>25</v>
      </c>
      <c r="B35" s="140" t="s">
        <v>245</v>
      </c>
      <c r="C35" s="155" t="s">
        <v>195</v>
      </c>
      <c r="D35" s="152" t="s">
        <v>196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56" t="s">
        <v>197</v>
      </c>
      <c r="D36" s="158" t="s">
        <v>198</v>
      </c>
      <c r="E36" s="31">
        <v>70</v>
      </c>
      <c r="F36" s="32"/>
      <c r="G36" s="32">
        <v>75</v>
      </c>
      <c r="H36" s="32"/>
      <c r="I36" s="32">
        <v>80</v>
      </c>
      <c r="J36" s="32"/>
      <c r="K36" s="32">
        <v>85</v>
      </c>
      <c r="L36" s="33"/>
      <c r="M36" s="31">
        <v>73</v>
      </c>
      <c r="N36" s="32"/>
      <c r="O36" s="32">
        <v>75</v>
      </c>
      <c r="P36" s="32"/>
      <c r="Q36" s="32">
        <v>80</v>
      </c>
      <c r="R36" s="32"/>
      <c r="S36" s="32">
        <v>85</v>
      </c>
      <c r="T36" s="33"/>
      <c r="U36" s="31">
        <v>78</v>
      </c>
      <c r="V36" s="32"/>
      <c r="W36" s="32">
        <v>75</v>
      </c>
      <c r="X36" s="32"/>
      <c r="Y36" s="32">
        <v>80</v>
      </c>
      <c r="Z36" s="32"/>
      <c r="AA36" s="32">
        <v>82</v>
      </c>
      <c r="AB36" s="33"/>
      <c r="AC36" s="31">
        <v>80</v>
      </c>
      <c r="AD36" s="32"/>
      <c r="AE36" s="32">
        <v>83</v>
      </c>
      <c r="AF36" s="32"/>
      <c r="AG36" s="32">
        <v>81</v>
      </c>
      <c r="AH36" s="32"/>
      <c r="AI36" s="32">
        <v>82</v>
      </c>
      <c r="AJ36" s="13"/>
      <c r="AK36" s="61">
        <f t="shared" si="0"/>
        <v>77.5</v>
      </c>
      <c r="AL36" s="62">
        <f t="shared" si="1"/>
        <v>78.25</v>
      </c>
      <c r="AM36" s="63">
        <f t="shared" si="2"/>
        <v>78.75</v>
      </c>
      <c r="AN36" s="64">
        <f t="shared" si="3"/>
        <v>81.5</v>
      </c>
      <c r="AO36" s="65">
        <f t="shared" si="4"/>
        <v>79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79</v>
      </c>
      <c r="BC36" s="81" t="str">
        <f t="shared" si="13"/>
        <v/>
      </c>
      <c r="BE36" s="32">
        <f t="shared" si="14"/>
        <v>75.25</v>
      </c>
      <c r="BF36" s="32">
        <f t="shared" si="15"/>
        <v>77</v>
      </c>
      <c r="BG36" s="32">
        <f t="shared" si="16"/>
        <v>80.25</v>
      </c>
      <c r="BH36" s="32">
        <f t="shared" si="17"/>
        <v>83.5</v>
      </c>
      <c r="BI36" s="32">
        <f t="shared" si="18"/>
        <v>79</v>
      </c>
    </row>
    <row r="37" spans="1:61" x14ac:dyDescent="0.25">
      <c r="A37" s="45">
        <v>27</v>
      </c>
      <c r="B37" s="140" t="s">
        <v>247</v>
      </c>
      <c r="C37" s="155" t="s">
        <v>199</v>
      </c>
      <c r="D37" s="156" t="s">
        <v>200</v>
      </c>
      <c r="E37" s="31">
        <v>75</v>
      </c>
      <c r="F37" s="32"/>
      <c r="G37" s="32">
        <v>76</v>
      </c>
      <c r="H37" s="32"/>
      <c r="I37" s="32">
        <v>70</v>
      </c>
      <c r="J37" s="32"/>
      <c r="K37" s="32">
        <v>80</v>
      </c>
      <c r="L37" s="33"/>
      <c r="M37" s="31">
        <v>70</v>
      </c>
      <c r="N37" s="32"/>
      <c r="O37" s="32">
        <v>74</v>
      </c>
      <c r="P37" s="32"/>
      <c r="Q37" s="32">
        <v>72</v>
      </c>
      <c r="R37" s="32"/>
      <c r="S37" s="32">
        <v>75</v>
      </c>
      <c r="T37" s="33"/>
      <c r="U37" s="31">
        <v>74</v>
      </c>
      <c r="V37" s="32"/>
      <c r="W37" s="32">
        <v>75</v>
      </c>
      <c r="X37" s="32"/>
      <c r="Y37" s="32">
        <v>75</v>
      </c>
      <c r="Z37" s="32"/>
      <c r="AA37" s="32">
        <v>75</v>
      </c>
      <c r="AB37" s="33"/>
      <c r="AC37" s="31">
        <v>75</v>
      </c>
      <c r="AD37" s="32"/>
      <c r="AE37" s="32">
        <v>70</v>
      </c>
      <c r="AF37" s="32"/>
      <c r="AG37" s="32">
        <v>70</v>
      </c>
      <c r="AH37" s="32"/>
      <c r="AI37" s="32">
        <v>80</v>
      </c>
      <c r="AJ37" s="13"/>
      <c r="AK37" s="61">
        <f t="shared" si="0"/>
        <v>75.25</v>
      </c>
      <c r="AL37" s="62">
        <f t="shared" si="1"/>
        <v>72.75</v>
      </c>
      <c r="AM37" s="63">
        <f t="shared" si="2"/>
        <v>74.75</v>
      </c>
      <c r="AN37" s="64">
        <f t="shared" si="3"/>
        <v>73.75</v>
      </c>
      <c r="AO37" s="65">
        <f t="shared" si="4"/>
        <v>74.125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74.125</v>
      </c>
      <c r="BC37" s="81" t="str">
        <f t="shared" si="13"/>
        <v/>
      </c>
      <c r="BE37" s="32">
        <f t="shared" si="14"/>
        <v>73.5</v>
      </c>
      <c r="BF37" s="32">
        <f t="shared" si="15"/>
        <v>73.75</v>
      </c>
      <c r="BG37" s="32">
        <f t="shared" si="16"/>
        <v>71.75</v>
      </c>
      <c r="BH37" s="32">
        <f t="shared" si="17"/>
        <v>77.5</v>
      </c>
      <c r="BI37" s="32">
        <f t="shared" si="18"/>
        <v>74.125</v>
      </c>
    </row>
    <row r="38" spans="1:61" x14ac:dyDescent="0.25">
      <c r="A38" s="45">
        <v>28</v>
      </c>
      <c r="B38" s="140" t="s">
        <v>248</v>
      </c>
      <c r="C38" s="155" t="s">
        <v>201</v>
      </c>
      <c r="D38" s="158" t="s">
        <v>202</v>
      </c>
      <c r="E38" s="31">
        <v>80</v>
      </c>
      <c r="F38" s="32"/>
      <c r="G38" s="32">
        <v>80</v>
      </c>
      <c r="H38" s="32"/>
      <c r="I38" s="32">
        <v>82</v>
      </c>
      <c r="J38" s="32"/>
      <c r="K38" s="32">
        <v>85</v>
      </c>
      <c r="L38" s="33"/>
      <c r="M38" s="31">
        <v>81</v>
      </c>
      <c r="N38" s="32"/>
      <c r="O38" s="32">
        <v>78</v>
      </c>
      <c r="P38" s="32"/>
      <c r="Q38" s="32">
        <v>80</v>
      </c>
      <c r="R38" s="32"/>
      <c r="S38" s="32">
        <v>85</v>
      </c>
      <c r="T38" s="33"/>
      <c r="U38" s="31">
        <v>80</v>
      </c>
      <c r="V38" s="32"/>
      <c r="W38" s="32">
        <v>80</v>
      </c>
      <c r="X38" s="32"/>
      <c r="Y38" s="32">
        <v>82</v>
      </c>
      <c r="Z38" s="32"/>
      <c r="AA38" s="32">
        <v>85</v>
      </c>
      <c r="AB38" s="33"/>
      <c r="AC38" s="31">
        <v>80</v>
      </c>
      <c r="AD38" s="32"/>
      <c r="AE38" s="32">
        <v>78</v>
      </c>
      <c r="AF38" s="32"/>
      <c r="AG38" s="32">
        <v>80</v>
      </c>
      <c r="AH38" s="32"/>
      <c r="AI38" s="32">
        <v>85</v>
      </c>
      <c r="AJ38" s="13"/>
      <c r="AK38" s="61">
        <f t="shared" si="0"/>
        <v>81.75</v>
      </c>
      <c r="AL38" s="62">
        <f t="shared" si="1"/>
        <v>81</v>
      </c>
      <c r="AM38" s="63">
        <f t="shared" si="2"/>
        <v>81.75</v>
      </c>
      <c r="AN38" s="64">
        <f t="shared" si="3"/>
        <v>80.75</v>
      </c>
      <c r="AO38" s="65">
        <f t="shared" si="4"/>
        <v>81.3125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81.3125</v>
      </c>
      <c r="BC38" s="81" t="str">
        <f t="shared" si="13"/>
        <v/>
      </c>
      <c r="BE38" s="32">
        <f t="shared" si="14"/>
        <v>80.25</v>
      </c>
      <c r="BF38" s="32">
        <f t="shared" si="15"/>
        <v>79</v>
      </c>
      <c r="BG38" s="32">
        <f t="shared" si="16"/>
        <v>81</v>
      </c>
      <c r="BH38" s="32">
        <f t="shared" si="17"/>
        <v>85</v>
      </c>
      <c r="BI38" s="32">
        <f t="shared" si="18"/>
        <v>81.3125</v>
      </c>
    </row>
    <row r="39" spans="1:61" x14ac:dyDescent="0.25">
      <c r="A39" s="45">
        <v>29</v>
      </c>
      <c r="B39" s="140" t="s">
        <v>249</v>
      </c>
      <c r="C39" s="152" t="s">
        <v>203</v>
      </c>
      <c r="D39" s="156" t="s">
        <v>204</v>
      </c>
      <c r="E39" s="31">
        <v>90</v>
      </c>
      <c r="F39" s="32"/>
      <c r="G39" s="32">
        <v>92</v>
      </c>
      <c r="H39" s="32"/>
      <c r="I39" s="32">
        <v>90</v>
      </c>
      <c r="J39" s="32"/>
      <c r="K39" s="32">
        <v>93</v>
      </c>
      <c r="L39" s="33"/>
      <c r="M39" s="31">
        <v>88</v>
      </c>
      <c r="N39" s="32"/>
      <c r="O39" s="32">
        <v>85</v>
      </c>
      <c r="P39" s="32"/>
      <c r="Q39" s="32">
        <v>88</v>
      </c>
      <c r="R39" s="32"/>
      <c r="S39" s="32">
        <v>90</v>
      </c>
      <c r="T39" s="33"/>
      <c r="U39" s="31">
        <v>90</v>
      </c>
      <c r="V39" s="32"/>
      <c r="W39" s="32">
        <v>92</v>
      </c>
      <c r="X39" s="32"/>
      <c r="Y39" s="32">
        <v>91</v>
      </c>
      <c r="Z39" s="32"/>
      <c r="AA39" s="32">
        <v>93</v>
      </c>
      <c r="AB39" s="33"/>
      <c r="AC39" s="31">
        <v>88</v>
      </c>
      <c r="AD39" s="32"/>
      <c r="AE39" s="32">
        <v>87</v>
      </c>
      <c r="AF39" s="32"/>
      <c r="AG39" s="32">
        <v>88</v>
      </c>
      <c r="AH39" s="32"/>
      <c r="AI39" s="32">
        <v>90</v>
      </c>
      <c r="AJ39" s="13"/>
      <c r="AK39" s="61">
        <f t="shared" si="0"/>
        <v>91.25</v>
      </c>
      <c r="AL39" s="62">
        <f t="shared" si="1"/>
        <v>87.75</v>
      </c>
      <c r="AM39" s="63">
        <f t="shared" si="2"/>
        <v>91.5</v>
      </c>
      <c r="AN39" s="64">
        <f t="shared" si="3"/>
        <v>88.25</v>
      </c>
      <c r="AO39" s="65">
        <f t="shared" si="4"/>
        <v>89.6875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89.6875</v>
      </c>
      <c r="BC39" s="81" t="str">
        <f t="shared" si="13"/>
        <v/>
      </c>
      <c r="BE39" s="32">
        <f t="shared" si="14"/>
        <v>89</v>
      </c>
      <c r="BF39" s="32">
        <f t="shared" si="15"/>
        <v>89</v>
      </c>
      <c r="BG39" s="32">
        <f t="shared" si="16"/>
        <v>89.25</v>
      </c>
      <c r="BH39" s="32">
        <f t="shared" si="17"/>
        <v>91.5</v>
      </c>
      <c r="BI39" s="32">
        <f t="shared" si="18"/>
        <v>89.6875</v>
      </c>
    </row>
    <row r="40" spans="1:61" x14ac:dyDescent="0.25">
      <c r="A40" s="45">
        <v>30</v>
      </c>
      <c r="B40" s="140" t="s">
        <v>250</v>
      </c>
      <c r="C40" s="155" t="s">
        <v>205</v>
      </c>
      <c r="D40" s="155" t="s">
        <v>146</v>
      </c>
      <c r="E40" s="31">
        <v>80</v>
      </c>
      <c r="F40" s="32"/>
      <c r="G40" s="32">
        <v>81</v>
      </c>
      <c r="H40" s="32"/>
      <c r="I40" s="32">
        <v>80</v>
      </c>
      <c r="J40" s="32"/>
      <c r="K40" s="32">
        <v>85</v>
      </c>
      <c r="L40" s="33"/>
      <c r="M40" s="31">
        <v>85</v>
      </c>
      <c r="N40" s="32"/>
      <c r="O40" s="32">
        <v>86</v>
      </c>
      <c r="P40" s="32"/>
      <c r="Q40" s="32">
        <v>80</v>
      </c>
      <c r="R40" s="32"/>
      <c r="S40" s="32">
        <v>85</v>
      </c>
      <c r="T40" s="33"/>
      <c r="U40" s="31">
        <v>80</v>
      </c>
      <c r="V40" s="32"/>
      <c r="W40" s="32">
        <v>81</v>
      </c>
      <c r="X40" s="32"/>
      <c r="Y40" s="32">
        <v>80</v>
      </c>
      <c r="Z40" s="32"/>
      <c r="AA40" s="32">
        <v>82</v>
      </c>
      <c r="AB40" s="33"/>
      <c r="AC40" s="31">
        <v>85</v>
      </c>
      <c r="AD40" s="32"/>
      <c r="AE40" s="32">
        <v>86</v>
      </c>
      <c r="AF40" s="32"/>
      <c r="AG40" s="32">
        <v>80</v>
      </c>
      <c r="AH40" s="32"/>
      <c r="AI40" s="32">
        <v>82</v>
      </c>
      <c r="AJ40" s="13"/>
      <c r="AK40" s="61">
        <f t="shared" si="0"/>
        <v>81.5</v>
      </c>
      <c r="AL40" s="62">
        <f t="shared" si="1"/>
        <v>84</v>
      </c>
      <c r="AM40" s="63">
        <f t="shared" si="2"/>
        <v>80.75</v>
      </c>
      <c r="AN40" s="64">
        <f t="shared" si="3"/>
        <v>83.25</v>
      </c>
      <c r="AO40" s="65">
        <f t="shared" si="4"/>
        <v>82.375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82.375</v>
      </c>
      <c r="BC40" s="81" t="str">
        <f t="shared" si="13"/>
        <v/>
      </c>
      <c r="BE40" s="32">
        <f t="shared" si="14"/>
        <v>82.5</v>
      </c>
      <c r="BF40" s="32">
        <f t="shared" si="15"/>
        <v>83.5</v>
      </c>
      <c r="BG40" s="32">
        <f t="shared" si="16"/>
        <v>80</v>
      </c>
      <c r="BH40" s="32">
        <f t="shared" si="17"/>
        <v>83.5</v>
      </c>
      <c r="BI40" s="32">
        <f t="shared" si="18"/>
        <v>82.375</v>
      </c>
    </row>
    <row r="41" spans="1:61" x14ac:dyDescent="0.25">
      <c r="A41" s="45">
        <v>31</v>
      </c>
      <c r="B41" s="140" t="s">
        <v>251</v>
      </c>
      <c r="C41" s="156" t="s">
        <v>206</v>
      </c>
      <c r="D41" s="152" t="s">
        <v>207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55" t="s">
        <v>208</v>
      </c>
      <c r="D42" s="160" t="s">
        <v>176</v>
      </c>
      <c r="E42" s="31">
        <v>75</v>
      </c>
      <c r="F42" s="32"/>
      <c r="G42" s="32">
        <v>76</v>
      </c>
      <c r="H42" s="32"/>
      <c r="I42" s="32">
        <v>85</v>
      </c>
      <c r="J42" s="32"/>
      <c r="K42" s="32">
        <v>88</v>
      </c>
      <c r="L42" s="33"/>
      <c r="M42" s="31">
        <v>76</v>
      </c>
      <c r="N42" s="32"/>
      <c r="O42" s="32">
        <v>73</v>
      </c>
      <c r="P42" s="32"/>
      <c r="Q42" s="32">
        <v>80</v>
      </c>
      <c r="R42" s="32"/>
      <c r="S42" s="32">
        <v>85</v>
      </c>
      <c r="T42" s="33"/>
      <c r="U42" s="31">
        <v>78</v>
      </c>
      <c r="V42" s="32"/>
      <c r="W42" s="32">
        <v>80</v>
      </c>
      <c r="X42" s="32"/>
      <c r="Y42" s="32">
        <v>82</v>
      </c>
      <c r="Z42" s="32"/>
      <c r="AA42" s="32">
        <v>83</v>
      </c>
      <c r="AB42" s="33"/>
      <c r="AC42" s="31">
        <v>75</v>
      </c>
      <c r="AD42" s="32"/>
      <c r="AE42" s="32">
        <v>75</v>
      </c>
      <c r="AF42" s="32"/>
      <c r="AG42" s="32">
        <v>81</v>
      </c>
      <c r="AH42" s="32"/>
      <c r="AI42" s="32">
        <v>83</v>
      </c>
      <c r="AJ42" s="13"/>
      <c r="AK42" s="61">
        <f t="shared" si="0"/>
        <v>81</v>
      </c>
      <c r="AL42" s="62">
        <f t="shared" si="1"/>
        <v>78.5</v>
      </c>
      <c r="AM42" s="63">
        <f t="shared" si="2"/>
        <v>80.75</v>
      </c>
      <c r="AN42" s="64">
        <f t="shared" si="3"/>
        <v>78.5</v>
      </c>
      <c r="AO42" s="65">
        <f t="shared" si="4"/>
        <v>79.6875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79.6875</v>
      </c>
      <c r="BC42" s="81" t="str">
        <f t="shared" si="13"/>
        <v/>
      </c>
      <c r="BE42" s="32">
        <f t="shared" si="14"/>
        <v>76</v>
      </c>
      <c r="BF42" s="32">
        <f t="shared" si="15"/>
        <v>76</v>
      </c>
      <c r="BG42" s="32">
        <f t="shared" si="16"/>
        <v>82</v>
      </c>
      <c r="BH42" s="32">
        <f t="shared" si="17"/>
        <v>84.75</v>
      </c>
      <c r="BI42" s="32">
        <f t="shared" si="18"/>
        <v>79.6875</v>
      </c>
    </row>
    <row r="43" spans="1:61" x14ac:dyDescent="0.25">
      <c r="A43" s="45">
        <v>33</v>
      </c>
      <c r="B43" s="140" t="s">
        <v>253</v>
      </c>
      <c r="C43" s="155" t="s">
        <v>209</v>
      </c>
      <c r="D43" s="152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55" t="s">
        <v>211</v>
      </c>
      <c r="D44" s="142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0" t="s">
        <v>255</v>
      </c>
      <c r="C45" s="156" t="s">
        <v>213</v>
      </c>
      <c r="D45" s="158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3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2.5" x14ac:dyDescent="0.25">
      <c r="A46" s="45">
        <v>36</v>
      </c>
      <c r="B46" s="140" t="s">
        <v>256</v>
      </c>
      <c r="C46" s="164" t="s">
        <v>215</v>
      </c>
      <c r="D46" s="140" t="s">
        <v>216</v>
      </c>
      <c r="E46" s="31">
        <v>80</v>
      </c>
      <c r="F46" s="32"/>
      <c r="G46" s="32">
        <v>83</v>
      </c>
      <c r="H46" s="32"/>
      <c r="I46" s="32">
        <v>80</v>
      </c>
      <c r="J46" s="32"/>
      <c r="K46" s="32">
        <v>85</v>
      </c>
      <c r="L46" s="33"/>
      <c r="M46" s="31">
        <v>84</v>
      </c>
      <c r="N46" s="32"/>
      <c r="O46" s="32">
        <v>80</v>
      </c>
      <c r="P46" s="32"/>
      <c r="Q46" s="32">
        <v>83</v>
      </c>
      <c r="R46" s="32"/>
      <c r="S46" s="32">
        <v>85</v>
      </c>
      <c r="T46" s="33"/>
      <c r="U46" s="31">
        <v>80</v>
      </c>
      <c r="V46" s="32"/>
      <c r="W46" s="32">
        <v>82</v>
      </c>
      <c r="X46" s="32"/>
      <c r="Y46" s="32">
        <v>80</v>
      </c>
      <c r="Z46" s="32"/>
      <c r="AA46" s="32">
        <v>84</v>
      </c>
      <c r="AB46" s="33"/>
      <c r="AC46" s="31">
        <v>85</v>
      </c>
      <c r="AD46" s="32"/>
      <c r="AE46" s="32">
        <v>80</v>
      </c>
      <c r="AF46" s="32"/>
      <c r="AG46" s="32">
        <v>83</v>
      </c>
      <c r="AH46" s="32"/>
      <c r="AI46" s="32">
        <v>80</v>
      </c>
      <c r="AJ46" s="13"/>
      <c r="AK46" s="61">
        <f t="shared" si="0"/>
        <v>82</v>
      </c>
      <c r="AL46" s="62">
        <f t="shared" si="1"/>
        <v>83</v>
      </c>
      <c r="AM46" s="63">
        <f t="shared" si="2"/>
        <v>81.5</v>
      </c>
      <c r="AN46" s="64">
        <f t="shared" si="3"/>
        <v>82</v>
      </c>
      <c r="AO46" s="65">
        <f t="shared" si="4"/>
        <v>82.125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82.125</v>
      </c>
      <c r="BC46" s="81" t="str">
        <f t="shared" si="13"/>
        <v/>
      </c>
      <c r="BE46" s="32">
        <f t="shared" si="14"/>
        <v>82.25</v>
      </c>
      <c r="BF46" s="32">
        <f t="shared" si="15"/>
        <v>81.25</v>
      </c>
      <c r="BG46" s="32">
        <f t="shared" si="16"/>
        <v>81.5</v>
      </c>
      <c r="BH46" s="32">
        <f t="shared" si="17"/>
        <v>83.5</v>
      </c>
      <c r="BI46" s="32">
        <f t="shared" si="18"/>
        <v>82.125</v>
      </c>
    </row>
    <row r="47" spans="1:61" x14ac:dyDescent="0.25">
      <c r="A47" s="45">
        <v>37</v>
      </c>
      <c r="B47" s="140" t="s">
        <v>257</v>
      </c>
      <c r="C47" s="155"/>
      <c r="D47" s="152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0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0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0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0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46" priority="5" operator="lessThan">
      <formula>70</formula>
    </cfRule>
  </conditionalFormatting>
  <conditionalFormatting sqref="E11:AI11">
    <cfRule type="cellIs" dxfId="45" priority="1" operator="lessThan">
      <formula>70</formula>
    </cfRule>
  </conditionalFormatting>
  <conditionalFormatting sqref="G12:L41">
    <cfRule type="cellIs" dxfId="44" priority="4" operator="lessThan">
      <formula>70</formula>
    </cfRule>
  </conditionalFormatting>
  <conditionalFormatting sqref="O12:AB41">
    <cfRule type="cellIs" dxfId="43" priority="3" operator="lessThan">
      <formula>70</formula>
    </cfRule>
  </conditionalFormatting>
  <conditionalFormatting sqref="AE12:AI41">
    <cfRule type="cellIs" dxfId="42" priority="2" operator="lessThan">
      <formula>70</formula>
    </cfRule>
  </conditionalFormatting>
  <conditionalFormatting sqref="AJ11:AJ41">
    <cfRule type="cellIs" dxfId="41" priority="7" operator="lessThan">
      <formula>70</formula>
    </cfRule>
  </conditionalFormatting>
  <conditionalFormatting sqref="AK11:AP55">
    <cfRule type="cellIs" dxfId="40" priority="13" operator="lessThan">
      <formula>70</formula>
    </cfRule>
  </conditionalFormatting>
  <conditionalFormatting sqref="AR11:AR55">
    <cfRule type="cellIs" dxfId="39" priority="11" operator="lessThan">
      <formula>70</formula>
    </cfRule>
  </conditionalFormatting>
  <conditionalFormatting sqref="AR11:AY55">
    <cfRule type="cellIs" dxfId="38" priority="12" operator="lessThan">
      <formula>70</formula>
    </cfRule>
  </conditionalFormatting>
  <conditionalFormatting sqref="AZ11:AZ55">
    <cfRule type="cellIs" dxfId="37" priority="6" operator="lessThan">
      <formula>70</formula>
    </cfRule>
  </conditionalFormatting>
  <dataValidations count="1">
    <dataValidation type="custom" allowBlank="1" showInputMessage="1" showErrorMessage="1" sqref="E11:AI46" xr:uid="{0DB6A567-83FE-224B-B9EF-3F728DBAB4A7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F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0" t="s">
        <v>144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3" t="s">
        <v>98</v>
      </c>
      <c r="AP7" s="196" t="s">
        <v>103</v>
      </c>
      <c r="AR7" s="165" t="s">
        <v>20</v>
      </c>
      <c r="AS7" s="166"/>
      <c r="AT7" s="166"/>
      <c r="AU7" s="167"/>
      <c r="AV7" s="226" t="s">
        <v>21</v>
      </c>
      <c r="AW7" s="227"/>
      <c r="AX7" s="227"/>
      <c r="AY7" s="228"/>
      <c r="AZ7" s="220" t="s">
        <v>102</v>
      </c>
      <c r="BA7" s="221"/>
      <c r="BB7" s="220" t="s">
        <v>104</v>
      </c>
      <c r="BC7" s="221"/>
    </row>
    <row r="8" spans="1:61" ht="15.75" thickBot="1" x14ac:dyDescent="0.3">
      <c r="AO8" s="194"/>
      <c r="AP8" s="197"/>
      <c r="AR8" s="168"/>
      <c r="AS8" s="169"/>
      <c r="AT8" s="169"/>
      <c r="AU8" s="170"/>
      <c r="AV8" s="229"/>
      <c r="AW8" s="230"/>
      <c r="AX8" s="230"/>
      <c r="AY8" s="231"/>
      <c r="AZ8" s="224"/>
      <c r="BA8" s="225"/>
      <c r="BB8" s="222"/>
      <c r="BC8" s="223"/>
    </row>
    <row r="9" spans="1:61" x14ac:dyDescent="0.25">
      <c r="A9" s="179" t="s">
        <v>5</v>
      </c>
      <c r="B9" s="188" t="s">
        <v>220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99" t="s">
        <v>91</v>
      </c>
      <c r="N9" s="200"/>
      <c r="O9" s="200"/>
      <c r="P9" s="200"/>
      <c r="Q9" s="200"/>
      <c r="R9" s="200"/>
      <c r="S9" s="200"/>
      <c r="T9" s="201"/>
      <c r="U9" s="211" t="s">
        <v>92</v>
      </c>
      <c r="V9" s="212"/>
      <c r="W9" s="212"/>
      <c r="X9" s="212"/>
      <c r="Y9" s="212"/>
      <c r="Z9" s="212"/>
      <c r="AA9" s="212"/>
      <c r="AB9" s="213"/>
      <c r="AC9" s="202" t="s">
        <v>93</v>
      </c>
      <c r="AD9" s="203"/>
      <c r="AE9" s="203"/>
      <c r="AF9" s="203"/>
      <c r="AG9" s="203"/>
      <c r="AH9" s="203"/>
      <c r="AI9" s="203"/>
      <c r="AJ9" s="204"/>
      <c r="AK9" s="205" t="s">
        <v>94</v>
      </c>
      <c r="AL9" s="207" t="s">
        <v>95</v>
      </c>
      <c r="AM9" s="214" t="s">
        <v>96</v>
      </c>
      <c r="AN9" s="209" t="s">
        <v>97</v>
      </c>
      <c r="AO9" s="194"/>
      <c r="AP9" s="197"/>
      <c r="AR9" s="177" t="s">
        <v>42</v>
      </c>
      <c r="AS9" s="171" t="s">
        <v>43</v>
      </c>
      <c r="AT9" s="173" t="s">
        <v>44</v>
      </c>
      <c r="AU9" s="175" t="s">
        <v>99</v>
      </c>
      <c r="AV9" s="177" t="s">
        <v>46</v>
      </c>
      <c r="AW9" s="171" t="s">
        <v>105</v>
      </c>
      <c r="AX9" s="173" t="s">
        <v>106</v>
      </c>
      <c r="AY9" s="233" t="s">
        <v>107</v>
      </c>
      <c r="AZ9" s="216" t="s">
        <v>100</v>
      </c>
      <c r="BA9" s="218" t="s">
        <v>101</v>
      </c>
      <c r="BB9" s="217" t="s">
        <v>57</v>
      </c>
      <c r="BC9" s="232" t="s">
        <v>58</v>
      </c>
    </row>
    <row r="10" spans="1:61" ht="15.75" thickBot="1" x14ac:dyDescent="0.3">
      <c r="A10" s="180"/>
      <c r="B10" s="189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6"/>
      <c r="AL10" s="208"/>
      <c r="AM10" s="215"/>
      <c r="AN10" s="210"/>
      <c r="AO10" s="195"/>
      <c r="AP10" s="198"/>
      <c r="AR10" s="178"/>
      <c r="AS10" s="172"/>
      <c r="AT10" s="174"/>
      <c r="AU10" s="176"/>
      <c r="AV10" s="178"/>
      <c r="AW10" s="172"/>
      <c r="AX10" s="174"/>
      <c r="AY10" s="234"/>
      <c r="AZ10" s="217"/>
      <c r="BA10" s="219"/>
      <c r="BB10" s="217"/>
      <c r="BC10" s="232"/>
      <c r="BE10" s="315" t="s">
        <v>0</v>
      </c>
      <c r="BF10" s="315" t="s">
        <v>1</v>
      </c>
      <c r="BG10" s="316" t="s">
        <v>2</v>
      </c>
      <c r="BH10" s="315" t="s">
        <v>3</v>
      </c>
      <c r="BI10" s="315" t="s">
        <v>50</v>
      </c>
    </row>
    <row r="11" spans="1:61" ht="18" customHeight="1" x14ac:dyDescent="0.25">
      <c r="A11" s="41">
        <v>1</v>
      </c>
      <c r="B11" s="140" t="s">
        <v>221</v>
      </c>
      <c r="C11" s="152" t="s">
        <v>147</v>
      </c>
      <c r="D11" s="155" t="s">
        <v>148</v>
      </c>
      <c r="E11" s="31">
        <v>95</v>
      </c>
      <c r="F11" s="32"/>
      <c r="G11" s="32">
        <v>86</v>
      </c>
      <c r="H11" s="32"/>
      <c r="I11" s="32">
        <v>91</v>
      </c>
      <c r="J11" s="32"/>
      <c r="K11" s="32">
        <v>80</v>
      </c>
      <c r="L11" s="33"/>
      <c r="M11" s="31">
        <v>98</v>
      </c>
      <c r="N11" s="32"/>
      <c r="O11" s="148">
        <v>89</v>
      </c>
      <c r="P11" s="32"/>
      <c r="Q11" s="148">
        <v>90</v>
      </c>
      <c r="R11" s="32"/>
      <c r="S11" s="32">
        <v>85</v>
      </c>
      <c r="T11" s="33"/>
      <c r="U11" s="149">
        <v>94</v>
      </c>
      <c r="V11" s="32"/>
      <c r="W11" s="32">
        <v>85</v>
      </c>
      <c r="X11" s="32"/>
      <c r="Y11" s="32">
        <v>88</v>
      </c>
      <c r="Z11" s="32"/>
      <c r="AA11" s="148">
        <v>99</v>
      </c>
      <c r="AB11" s="33"/>
      <c r="AC11" s="31">
        <v>89</v>
      </c>
      <c r="AD11" s="32"/>
      <c r="AE11" s="148">
        <v>80</v>
      </c>
      <c r="AF11" s="32"/>
      <c r="AG11" s="32">
        <v>90</v>
      </c>
      <c r="AH11" s="32"/>
      <c r="AI11" s="32">
        <v>98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88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90.5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91.5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89.25</v>
      </c>
      <c r="AO11" s="60">
        <f>AVERAGE(AK11:AN11)</f>
        <v>89.8125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89.8125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94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90.5</v>
      </c>
      <c r="BI11" s="32">
        <f>AVERAGE(BE11:BH11)</f>
        <v>89.8125</v>
      </c>
    </row>
    <row r="12" spans="1:61" x14ac:dyDescent="0.25">
      <c r="A12" s="45">
        <v>2</v>
      </c>
      <c r="B12" s="140" t="s">
        <v>222</v>
      </c>
      <c r="C12" s="155" t="s">
        <v>149</v>
      </c>
      <c r="D12" s="152" t="s">
        <v>150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18.75" customHeight="1" x14ac:dyDescent="0.25">
      <c r="A13" s="45">
        <v>3</v>
      </c>
      <c r="B13" s="140" t="s">
        <v>223</v>
      </c>
      <c r="C13" s="152" t="s">
        <v>151</v>
      </c>
      <c r="D13" s="155" t="s">
        <v>152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55" t="s">
        <v>153</v>
      </c>
      <c r="D14" s="156" t="s">
        <v>154</v>
      </c>
      <c r="E14" s="150">
        <v>60</v>
      </c>
      <c r="F14" s="148">
        <v>75</v>
      </c>
      <c r="G14" s="148">
        <v>63</v>
      </c>
      <c r="H14" s="148">
        <v>78</v>
      </c>
      <c r="I14" s="148">
        <v>80</v>
      </c>
      <c r="J14" s="148"/>
      <c r="K14" s="148">
        <v>60</v>
      </c>
      <c r="L14" s="151">
        <v>77</v>
      </c>
      <c r="M14" s="149">
        <v>60</v>
      </c>
      <c r="N14" s="148">
        <v>70</v>
      </c>
      <c r="O14" s="148">
        <v>60</v>
      </c>
      <c r="P14" s="148">
        <v>75</v>
      </c>
      <c r="Q14" s="148">
        <v>78</v>
      </c>
      <c r="R14" s="148"/>
      <c r="S14" s="148">
        <v>60</v>
      </c>
      <c r="T14" s="151">
        <v>77</v>
      </c>
      <c r="U14" s="149">
        <v>56</v>
      </c>
      <c r="V14" s="148">
        <v>80</v>
      </c>
      <c r="W14" s="148">
        <v>60</v>
      </c>
      <c r="X14" s="148"/>
      <c r="Y14" s="148">
        <v>70</v>
      </c>
      <c r="Z14" s="148"/>
      <c r="AA14" s="148">
        <v>60</v>
      </c>
      <c r="AB14" s="151">
        <v>75</v>
      </c>
      <c r="AC14" s="149">
        <v>60</v>
      </c>
      <c r="AD14" s="148">
        <v>76</v>
      </c>
      <c r="AE14" s="148">
        <v>60</v>
      </c>
      <c r="AF14" s="148">
        <v>70</v>
      </c>
      <c r="AG14" s="148">
        <v>75</v>
      </c>
      <c r="AH14" s="148"/>
      <c r="AI14" s="148">
        <v>65</v>
      </c>
      <c r="AJ14" s="151">
        <v>78</v>
      </c>
      <c r="AK14" s="61">
        <f t="shared" si="0"/>
        <v>77.5</v>
      </c>
      <c r="AL14" s="62">
        <f t="shared" si="1"/>
        <v>75</v>
      </c>
      <c r="AM14" s="63">
        <f t="shared" si="2"/>
        <v>56.25</v>
      </c>
      <c r="AN14" s="64">
        <f t="shared" si="3"/>
        <v>91</v>
      </c>
      <c r="AO14" s="65">
        <f t="shared" si="4"/>
        <v>74.9375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74.9375</v>
      </c>
      <c r="BC14" s="81" t="str">
        <f t="shared" si="13"/>
        <v/>
      </c>
      <c r="BE14" s="32">
        <f t="shared" si="14"/>
        <v>75.25</v>
      </c>
      <c r="BF14" s="32">
        <f t="shared" si="15"/>
        <v>55.75</v>
      </c>
      <c r="BG14" s="32">
        <f t="shared" si="16"/>
        <v>75.75</v>
      </c>
      <c r="BH14" s="32">
        <f t="shared" si="17"/>
        <v>76.75</v>
      </c>
      <c r="BI14" s="32">
        <f t="shared" ref="BI14:BI55" si="18">AVERAGE(BE14:BH14)</f>
        <v>70.875</v>
      </c>
    </row>
    <row r="15" spans="1:61" x14ac:dyDescent="0.25">
      <c r="A15" s="45">
        <v>5</v>
      </c>
      <c r="B15" s="140" t="s">
        <v>225</v>
      </c>
      <c r="C15" s="156" t="s">
        <v>155</v>
      </c>
      <c r="D15" s="155" t="s">
        <v>156</v>
      </c>
      <c r="E15" s="149">
        <v>75</v>
      </c>
      <c r="F15" s="148"/>
      <c r="G15" s="148">
        <v>78</v>
      </c>
      <c r="H15" s="148"/>
      <c r="I15" s="148">
        <v>75</v>
      </c>
      <c r="J15" s="148"/>
      <c r="K15" s="148">
        <v>70</v>
      </c>
      <c r="L15" s="151"/>
      <c r="M15" s="149">
        <v>75</v>
      </c>
      <c r="N15" s="148"/>
      <c r="O15" s="148">
        <v>76</v>
      </c>
      <c r="P15" s="148"/>
      <c r="Q15" s="148">
        <v>76</v>
      </c>
      <c r="R15" s="148"/>
      <c r="S15" s="148">
        <v>76</v>
      </c>
      <c r="T15" s="151"/>
      <c r="U15" s="149">
        <v>75</v>
      </c>
      <c r="V15" s="148"/>
      <c r="W15" s="148">
        <v>76</v>
      </c>
      <c r="X15" s="148"/>
      <c r="Y15" s="148">
        <v>75</v>
      </c>
      <c r="Z15" s="148"/>
      <c r="AA15" s="148">
        <v>78</v>
      </c>
      <c r="AB15" s="151"/>
      <c r="AC15" s="149">
        <v>77</v>
      </c>
      <c r="AD15" s="148"/>
      <c r="AE15" s="148">
        <v>80</v>
      </c>
      <c r="AF15" s="148"/>
      <c r="AG15" s="148">
        <v>77</v>
      </c>
      <c r="AH15" s="148"/>
      <c r="AI15" s="148">
        <v>75</v>
      </c>
      <c r="AJ15" s="151"/>
      <c r="AK15" s="61">
        <f t="shared" si="0"/>
        <v>74.5</v>
      </c>
      <c r="AL15" s="62">
        <f t="shared" si="1"/>
        <v>75.75</v>
      </c>
      <c r="AM15" s="63">
        <f t="shared" si="2"/>
        <v>76</v>
      </c>
      <c r="AN15" s="64">
        <f t="shared" si="3"/>
        <v>77.25</v>
      </c>
      <c r="AO15" s="65">
        <f t="shared" si="4"/>
        <v>75.875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75.875</v>
      </c>
      <c r="BC15" s="81" t="str">
        <f t="shared" si="13"/>
        <v/>
      </c>
      <c r="BE15" s="32">
        <f t="shared" si="14"/>
        <v>75.5</v>
      </c>
      <c r="BF15" s="32">
        <f t="shared" si="15"/>
        <v>77.5</v>
      </c>
      <c r="BG15" s="32">
        <f t="shared" si="16"/>
        <v>75.75</v>
      </c>
      <c r="BH15" s="32">
        <f t="shared" si="17"/>
        <v>74.75</v>
      </c>
      <c r="BI15" s="32">
        <f t="shared" si="18"/>
        <v>75.875</v>
      </c>
    </row>
    <row r="16" spans="1:61" x14ac:dyDescent="0.25">
      <c r="A16" s="45">
        <v>6</v>
      </c>
      <c r="B16" s="140" t="s">
        <v>226</v>
      </c>
      <c r="C16" s="155" t="s">
        <v>157</v>
      </c>
      <c r="D16" s="152" t="s">
        <v>158</v>
      </c>
      <c r="E16" s="149">
        <v>90</v>
      </c>
      <c r="F16" s="148"/>
      <c r="G16" s="148">
        <v>89</v>
      </c>
      <c r="H16" s="148"/>
      <c r="I16" s="148">
        <v>90</v>
      </c>
      <c r="J16" s="148"/>
      <c r="K16" s="148">
        <v>99</v>
      </c>
      <c r="L16" s="151"/>
      <c r="M16" s="149">
        <v>95</v>
      </c>
      <c r="N16" s="148"/>
      <c r="O16" s="148">
        <v>90</v>
      </c>
      <c r="P16" s="148"/>
      <c r="Q16" s="148">
        <v>96</v>
      </c>
      <c r="R16" s="148"/>
      <c r="S16" s="148">
        <v>98</v>
      </c>
      <c r="T16" s="151"/>
      <c r="U16" s="149">
        <v>95</v>
      </c>
      <c r="V16" s="148"/>
      <c r="W16" s="148">
        <v>97</v>
      </c>
      <c r="X16" s="148"/>
      <c r="Y16" s="148">
        <v>95</v>
      </c>
      <c r="Z16" s="148"/>
      <c r="AA16" s="148">
        <v>99</v>
      </c>
      <c r="AB16" s="151"/>
      <c r="AC16" s="149">
        <v>94</v>
      </c>
      <c r="AD16" s="148"/>
      <c r="AE16" s="148">
        <v>90</v>
      </c>
      <c r="AF16" s="148"/>
      <c r="AG16" s="148">
        <v>93</v>
      </c>
      <c r="AH16" s="148"/>
      <c r="AI16" s="148">
        <v>100</v>
      </c>
      <c r="AJ16" s="151"/>
      <c r="AK16" s="61">
        <f t="shared" si="0"/>
        <v>92</v>
      </c>
      <c r="AL16" s="62">
        <f t="shared" si="1"/>
        <v>94.75</v>
      </c>
      <c r="AM16" s="63">
        <f t="shared" si="2"/>
        <v>96.5</v>
      </c>
      <c r="AN16" s="64">
        <f t="shared" si="3"/>
        <v>94.25</v>
      </c>
      <c r="AO16" s="65">
        <f t="shared" si="4"/>
        <v>94.375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94.375</v>
      </c>
      <c r="BC16" s="81" t="str">
        <f t="shared" si="13"/>
        <v/>
      </c>
      <c r="BE16" s="32">
        <f t="shared" si="14"/>
        <v>93.5</v>
      </c>
      <c r="BF16" s="32">
        <f t="shared" si="15"/>
        <v>91.5</v>
      </c>
      <c r="BG16" s="32">
        <f t="shared" si="16"/>
        <v>93.5</v>
      </c>
      <c r="BH16" s="32">
        <f t="shared" si="17"/>
        <v>99</v>
      </c>
      <c r="BI16" s="32">
        <f t="shared" si="18"/>
        <v>94.375</v>
      </c>
    </row>
    <row r="17" spans="1:61" x14ac:dyDescent="0.25">
      <c r="A17" s="45">
        <v>7</v>
      </c>
      <c r="B17" s="140" t="s">
        <v>227</v>
      </c>
      <c r="C17" s="155" t="s">
        <v>159</v>
      </c>
      <c r="D17" s="157" t="s">
        <v>160</v>
      </c>
      <c r="E17" s="149">
        <v>90</v>
      </c>
      <c r="F17" s="148"/>
      <c r="G17" s="148">
        <v>88</v>
      </c>
      <c r="H17" s="148"/>
      <c r="I17" s="148">
        <v>80</v>
      </c>
      <c r="J17" s="148"/>
      <c r="K17" s="148">
        <v>99</v>
      </c>
      <c r="L17" s="151"/>
      <c r="M17" s="149">
        <v>89</v>
      </c>
      <c r="N17" s="148"/>
      <c r="O17" s="148">
        <v>79</v>
      </c>
      <c r="P17" s="148"/>
      <c r="Q17" s="148">
        <v>85</v>
      </c>
      <c r="R17" s="148"/>
      <c r="S17" s="148">
        <v>96</v>
      </c>
      <c r="T17" s="151"/>
      <c r="U17" s="149">
        <v>90</v>
      </c>
      <c r="V17" s="148"/>
      <c r="W17" s="148">
        <v>93</v>
      </c>
      <c r="X17" s="148"/>
      <c r="Y17" s="148">
        <v>89</v>
      </c>
      <c r="Z17" s="148"/>
      <c r="AA17" s="148">
        <v>100</v>
      </c>
      <c r="AB17" s="151"/>
      <c r="AC17" s="149">
        <v>90</v>
      </c>
      <c r="AD17" s="148"/>
      <c r="AE17" s="148">
        <v>95</v>
      </c>
      <c r="AF17" s="148"/>
      <c r="AG17" s="148">
        <v>89</v>
      </c>
      <c r="AH17" s="148"/>
      <c r="AI17" s="148">
        <v>99</v>
      </c>
      <c r="AJ17" s="151"/>
      <c r="AK17" s="61">
        <f t="shared" si="0"/>
        <v>89.25</v>
      </c>
      <c r="AL17" s="62">
        <f t="shared" si="1"/>
        <v>87.25</v>
      </c>
      <c r="AM17" s="63">
        <f t="shared" si="2"/>
        <v>93</v>
      </c>
      <c r="AN17" s="64">
        <f t="shared" si="3"/>
        <v>93.25</v>
      </c>
      <c r="AO17" s="65">
        <f t="shared" si="4"/>
        <v>90.6875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90.6875</v>
      </c>
      <c r="BC17" s="81" t="str">
        <f t="shared" si="13"/>
        <v/>
      </c>
      <c r="BE17" s="32">
        <f t="shared" si="14"/>
        <v>89.75</v>
      </c>
      <c r="BF17" s="32">
        <f t="shared" si="15"/>
        <v>88.75</v>
      </c>
      <c r="BG17" s="32">
        <f t="shared" si="16"/>
        <v>85.75</v>
      </c>
      <c r="BH17" s="32">
        <f t="shared" si="17"/>
        <v>98.5</v>
      </c>
      <c r="BI17" s="32">
        <f t="shared" si="18"/>
        <v>90.6875</v>
      </c>
    </row>
    <row r="18" spans="1:61" x14ac:dyDescent="0.25">
      <c r="A18" s="45">
        <v>8</v>
      </c>
      <c r="B18" s="140" t="s">
        <v>228</v>
      </c>
      <c r="C18" s="152" t="s">
        <v>161</v>
      </c>
      <c r="D18" s="152" t="s">
        <v>162</v>
      </c>
      <c r="E18" s="149">
        <v>75</v>
      </c>
      <c r="F18" s="148"/>
      <c r="G18" s="148">
        <v>70</v>
      </c>
      <c r="H18" s="148"/>
      <c r="I18" s="148">
        <v>72</v>
      </c>
      <c r="J18" s="148"/>
      <c r="K18" s="148">
        <v>75</v>
      </c>
      <c r="L18" s="151"/>
      <c r="M18" s="149">
        <v>73</v>
      </c>
      <c r="N18" s="148"/>
      <c r="O18" s="148">
        <v>71</v>
      </c>
      <c r="P18" s="148"/>
      <c r="Q18" s="148">
        <v>73</v>
      </c>
      <c r="R18" s="148"/>
      <c r="S18" s="148">
        <v>70</v>
      </c>
      <c r="T18" s="151"/>
      <c r="U18" s="149">
        <v>78</v>
      </c>
      <c r="V18" s="148"/>
      <c r="W18" s="148">
        <v>71</v>
      </c>
      <c r="X18" s="148"/>
      <c r="Y18" s="148">
        <v>73</v>
      </c>
      <c r="Z18" s="148"/>
      <c r="AA18" s="148">
        <v>70</v>
      </c>
      <c r="AB18" s="151"/>
      <c r="AC18" s="149">
        <v>75</v>
      </c>
      <c r="AD18" s="148"/>
      <c r="AE18" s="148">
        <v>70</v>
      </c>
      <c r="AF18" s="148"/>
      <c r="AG18" s="148">
        <v>75</v>
      </c>
      <c r="AH18" s="148"/>
      <c r="AI18" s="148">
        <v>77</v>
      </c>
      <c r="AJ18" s="151"/>
      <c r="AK18" s="61">
        <f t="shared" si="0"/>
        <v>73</v>
      </c>
      <c r="AL18" s="62">
        <f t="shared" si="1"/>
        <v>71.75</v>
      </c>
      <c r="AM18" s="63">
        <f t="shared" si="2"/>
        <v>73</v>
      </c>
      <c r="AN18" s="64">
        <f t="shared" si="3"/>
        <v>74.25</v>
      </c>
      <c r="AO18" s="65">
        <f t="shared" si="4"/>
        <v>73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73</v>
      </c>
      <c r="BC18" s="81" t="str">
        <f t="shared" si="13"/>
        <v/>
      </c>
      <c r="BE18" s="32">
        <f t="shared" si="14"/>
        <v>75.25</v>
      </c>
      <c r="BF18" s="32">
        <f t="shared" si="15"/>
        <v>70.5</v>
      </c>
      <c r="BG18" s="32">
        <f t="shared" si="16"/>
        <v>73.25</v>
      </c>
      <c r="BH18" s="32">
        <f t="shared" si="17"/>
        <v>73</v>
      </c>
      <c r="BI18" s="32">
        <f t="shared" si="18"/>
        <v>73</v>
      </c>
    </row>
    <row r="19" spans="1:61" x14ac:dyDescent="0.25">
      <c r="A19" s="45">
        <v>9</v>
      </c>
      <c r="B19" s="140" t="s">
        <v>229</v>
      </c>
      <c r="C19" s="155" t="s">
        <v>163</v>
      </c>
      <c r="D19" s="155" t="s">
        <v>164</v>
      </c>
      <c r="E19" s="149">
        <v>78</v>
      </c>
      <c r="F19" s="148"/>
      <c r="G19" s="148">
        <v>70</v>
      </c>
      <c r="H19" s="148"/>
      <c r="I19" s="148">
        <v>78</v>
      </c>
      <c r="J19" s="148"/>
      <c r="K19" s="148">
        <v>80</v>
      </c>
      <c r="L19" s="151"/>
      <c r="M19" s="149">
        <v>80</v>
      </c>
      <c r="N19" s="148"/>
      <c r="O19" s="148">
        <v>72</v>
      </c>
      <c r="P19" s="148"/>
      <c r="Q19" s="148">
        <v>75</v>
      </c>
      <c r="R19" s="148"/>
      <c r="S19" s="148">
        <v>83</v>
      </c>
      <c r="T19" s="151"/>
      <c r="U19" s="149">
        <v>80</v>
      </c>
      <c r="V19" s="148"/>
      <c r="W19" s="148">
        <v>75</v>
      </c>
      <c r="X19" s="148"/>
      <c r="Y19" s="148">
        <v>78</v>
      </c>
      <c r="Z19" s="148"/>
      <c r="AA19" s="148">
        <v>80</v>
      </c>
      <c r="AB19" s="151"/>
      <c r="AC19" s="149">
        <v>82</v>
      </c>
      <c r="AD19" s="148"/>
      <c r="AE19" s="148">
        <v>70</v>
      </c>
      <c r="AF19" s="148"/>
      <c r="AG19" s="148">
        <v>79</v>
      </c>
      <c r="AH19" s="148"/>
      <c r="AI19" s="148">
        <v>83</v>
      </c>
      <c r="AJ19" s="151"/>
      <c r="AK19" s="61">
        <f t="shared" si="0"/>
        <v>76.5</v>
      </c>
      <c r="AL19" s="62">
        <f t="shared" si="1"/>
        <v>77.5</v>
      </c>
      <c r="AM19" s="63">
        <f t="shared" si="2"/>
        <v>78.25</v>
      </c>
      <c r="AN19" s="64">
        <f t="shared" si="3"/>
        <v>78.5</v>
      </c>
      <c r="AO19" s="65">
        <f t="shared" si="4"/>
        <v>77.6875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77.6875</v>
      </c>
      <c r="BC19" s="81" t="str">
        <f t="shared" si="13"/>
        <v/>
      </c>
      <c r="BE19" s="32">
        <f t="shared" si="14"/>
        <v>80</v>
      </c>
      <c r="BF19" s="32">
        <f t="shared" si="15"/>
        <v>71.75</v>
      </c>
      <c r="BG19" s="32">
        <f t="shared" si="16"/>
        <v>77.5</v>
      </c>
      <c r="BH19" s="32">
        <f t="shared" si="17"/>
        <v>81.5</v>
      </c>
      <c r="BI19" s="32">
        <f t="shared" si="18"/>
        <v>77.6875</v>
      </c>
    </row>
    <row r="20" spans="1:61" x14ac:dyDescent="0.25">
      <c r="A20" s="45">
        <v>10</v>
      </c>
      <c r="B20" s="140" t="s">
        <v>230</v>
      </c>
      <c r="C20" s="156" t="s">
        <v>165</v>
      </c>
      <c r="D20" s="156" t="s">
        <v>166</v>
      </c>
      <c r="E20" s="149">
        <v>90</v>
      </c>
      <c r="F20" s="148"/>
      <c r="G20" s="148">
        <v>85</v>
      </c>
      <c r="H20" s="148"/>
      <c r="I20" s="148">
        <v>80</v>
      </c>
      <c r="J20" s="148"/>
      <c r="K20" s="148">
        <v>76</v>
      </c>
      <c r="L20" s="151"/>
      <c r="M20" s="149">
        <v>91</v>
      </c>
      <c r="N20" s="148"/>
      <c r="O20" s="148">
        <v>88</v>
      </c>
      <c r="P20" s="148"/>
      <c r="Q20" s="148">
        <v>85</v>
      </c>
      <c r="R20" s="148"/>
      <c r="S20" s="148">
        <v>75</v>
      </c>
      <c r="T20" s="151"/>
      <c r="U20" s="149">
        <v>90</v>
      </c>
      <c r="V20" s="148"/>
      <c r="W20" s="148">
        <v>92</v>
      </c>
      <c r="X20" s="148"/>
      <c r="Y20" s="148">
        <v>88</v>
      </c>
      <c r="Z20" s="148"/>
      <c r="AA20" s="148">
        <v>75</v>
      </c>
      <c r="AB20" s="151"/>
      <c r="AC20" s="149">
        <v>90</v>
      </c>
      <c r="AD20" s="148"/>
      <c r="AE20" s="148">
        <v>93</v>
      </c>
      <c r="AF20" s="148"/>
      <c r="AG20" s="148">
        <v>85</v>
      </c>
      <c r="AH20" s="148"/>
      <c r="AI20" s="148">
        <v>80</v>
      </c>
      <c r="AJ20" s="151"/>
      <c r="AK20" s="61">
        <f t="shared" si="0"/>
        <v>82.75</v>
      </c>
      <c r="AL20" s="62">
        <f t="shared" si="1"/>
        <v>84.75</v>
      </c>
      <c r="AM20" s="63">
        <f t="shared" si="2"/>
        <v>86.25</v>
      </c>
      <c r="AN20" s="64">
        <f t="shared" si="3"/>
        <v>87</v>
      </c>
      <c r="AO20" s="65">
        <f t="shared" si="4"/>
        <v>85.1875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85.1875</v>
      </c>
      <c r="BC20" s="81" t="str">
        <f t="shared" si="13"/>
        <v/>
      </c>
      <c r="BE20" s="32">
        <f t="shared" si="14"/>
        <v>90.25</v>
      </c>
      <c r="BF20" s="32">
        <f t="shared" si="15"/>
        <v>89.5</v>
      </c>
      <c r="BG20" s="32">
        <f t="shared" si="16"/>
        <v>84.5</v>
      </c>
      <c r="BH20" s="32">
        <f t="shared" si="17"/>
        <v>76.5</v>
      </c>
      <c r="BI20" s="32">
        <f t="shared" si="18"/>
        <v>85.1875</v>
      </c>
    </row>
    <row r="21" spans="1:61" x14ac:dyDescent="0.25">
      <c r="A21" s="45">
        <v>11</v>
      </c>
      <c r="B21" s="140" t="s">
        <v>231</v>
      </c>
      <c r="C21" s="155" t="s">
        <v>167</v>
      </c>
      <c r="D21" s="158" t="s">
        <v>168</v>
      </c>
      <c r="E21" s="149">
        <v>70</v>
      </c>
      <c r="F21" s="148"/>
      <c r="G21" s="148">
        <v>65</v>
      </c>
      <c r="H21" s="148">
        <v>78</v>
      </c>
      <c r="I21" s="148">
        <v>60</v>
      </c>
      <c r="J21" s="148">
        <v>71</v>
      </c>
      <c r="K21" s="148">
        <v>77</v>
      </c>
      <c r="L21" s="151"/>
      <c r="M21" s="149">
        <v>72</v>
      </c>
      <c r="N21" s="148"/>
      <c r="O21" s="148">
        <v>68</v>
      </c>
      <c r="P21" s="148">
        <v>79</v>
      </c>
      <c r="Q21" s="148">
        <v>75</v>
      </c>
      <c r="R21" s="148"/>
      <c r="S21" s="148">
        <v>70</v>
      </c>
      <c r="T21" s="151"/>
      <c r="U21" s="149">
        <v>75</v>
      </c>
      <c r="V21" s="148"/>
      <c r="W21" s="148">
        <v>65</v>
      </c>
      <c r="X21" s="148">
        <v>70</v>
      </c>
      <c r="Y21" s="148">
        <v>60</v>
      </c>
      <c r="Z21" s="148">
        <v>76</v>
      </c>
      <c r="AA21" s="148">
        <v>73</v>
      </c>
      <c r="AB21" s="151"/>
      <c r="AC21" s="149">
        <v>74</v>
      </c>
      <c r="AD21" s="148"/>
      <c r="AE21" s="148">
        <v>68</v>
      </c>
      <c r="AF21" s="148">
        <v>75</v>
      </c>
      <c r="AG21" s="148">
        <v>60</v>
      </c>
      <c r="AH21" s="148">
        <v>75</v>
      </c>
      <c r="AI21" s="148">
        <v>70</v>
      </c>
      <c r="AJ21" s="151"/>
      <c r="AK21" s="61">
        <f t="shared" si="0"/>
        <v>74</v>
      </c>
      <c r="AL21" s="62">
        <f t="shared" si="1"/>
        <v>74</v>
      </c>
      <c r="AM21" s="63">
        <f t="shared" si="2"/>
        <v>73.5</v>
      </c>
      <c r="AN21" s="64">
        <f t="shared" si="3"/>
        <v>90.5</v>
      </c>
      <c r="AO21" s="65">
        <f t="shared" si="4"/>
        <v>78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78</v>
      </c>
      <c r="BC21" s="81" t="str">
        <f t="shared" si="13"/>
        <v/>
      </c>
      <c r="BE21" s="32">
        <f t="shared" si="14"/>
        <v>72.75</v>
      </c>
      <c r="BF21" s="32">
        <f t="shared" si="15"/>
        <v>75.5</v>
      </c>
      <c r="BG21" s="32">
        <f t="shared" si="16"/>
        <v>74.25</v>
      </c>
      <c r="BH21" s="32">
        <f t="shared" si="17"/>
        <v>72.5</v>
      </c>
      <c r="BI21" s="32">
        <f t="shared" si="18"/>
        <v>73.75</v>
      </c>
    </row>
    <row r="22" spans="1:61" x14ac:dyDescent="0.25">
      <c r="A22" s="45">
        <v>12</v>
      </c>
      <c r="B22" s="140" t="s">
        <v>232</v>
      </c>
      <c r="C22" s="155" t="s">
        <v>169</v>
      </c>
      <c r="D22" s="156" t="s">
        <v>170</v>
      </c>
      <c r="E22" s="149">
        <v>75</v>
      </c>
      <c r="F22" s="148"/>
      <c r="G22" s="148">
        <v>79</v>
      </c>
      <c r="H22" s="148"/>
      <c r="I22" s="148">
        <v>73</v>
      </c>
      <c r="J22" s="148"/>
      <c r="K22" s="148">
        <v>76</v>
      </c>
      <c r="L22" s="151"/>
      <c r="M22" s="149">
        <v>80</v>
      </c>
      <c r="N22" s="148"/>
      <c r="O22" s="148">
        <v>79</v>
      </c>
      <c r="P22" s="148"/>
      <c r="Q22" s="148">
        <v>70</v>
      </c>
      <c r="R22" s="148"/>
      <c r="S22" s="148">
        <v>75</v>
      </c>
      <c r="T22" s="151"/>
      <c r="U22" s="149">
        <v>75</v>
      </c>
      <c r="V22" s="148"/>
      <c r="W22" s="148">
        <v>80</v>
      </c>
      <c r="X22" s="148"/>
      <c r="Y22" s="148">
        <v>70</v>
      </c>
      <c r="Z22" s="148"/>
      <c r="AA22" s="148">
        <v>77</v>
      </c>
      <c r="AB22" s="151"/>
      <c r="AC22" s="149">
        <v>82</v>
      </c>
      <c r="AD22" s="148"/>
      <c r="AE22" s="148">
        <v>75</v>
      </c>
      <c r="AF22" s="148"/>
      <c r="AG22" s="148">
        <v>70</v>
      </c>
      <c r="AH22" s="148"/>
      <c r="AI22" s="148">
        <v>75</v>
      </c>
      <c r="AJ22" s="151"/>
      <c r="AK22" s="61">
        <f t="shared" si="0"/>
        <v>75.75</v>
      </c>
      <c r="AL22" s="62">
        <f t="shared" si="1"/>
        <v>76</v>
      </c>
      <c r="AM22" s="63">
        <f t="shared" si="2"/>
        <v>75.5</v>
      </c>
      <c r="AN22" s="64">
        <f t="shared" si="3"/>
        <v>75.5</v>
      </c>
      <c r="AO22" s="65">
        <f t="shared" si="4"/>
        <v>75.6875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75.6875</v>
      </c>
      <c r="BC22" s="81" t="str">
        <f t="shared" si="13"/>
        <v/>
      </c>
      <c r="BE22" s="32">
        <f t="shared" si="14"/>
        <v>78</v>
      </c>
      <c r="BF22" s="32">
        <f t="shared" si="15"/>
        <v>78.25</v>
      </c>
      <c r="BG22" s="32">
        <f t="shared" si="16"/>
        <v>70.75</v>
      </c>
      <c r="BH22" s="32">
        <f t="shared" si="17"/>
        <v>75.75</v>
      </c>
      <c r="BI22" s="32">
        <f t="shared" si="18"/>
        <v>75.6875</v>
      </c>
    </row>
    <row r="23" spans="1:61" x14ac:dyDescent="0.25">
      <c r="A23" s="45">
        <v>13</v>
      </c>
      <c r="B23" s="140" t="s">
        <v>233</v>
      </c>
      <c r="C23" s="152" t="s">
        <v>171</v>
      </c>
      <c r="D23" s="158" t="s">
        <v>172</v>
      </c>
      <c r="E23" s="149">
        <v>75</v>
      </c>
      <c r="F23" s="148"/>
      <c r="G23" s="148">
        <v>78</v>
      </c>
      <c r="H23" s="148"/>
      <c r="I23" s="148">
        <v>70</v>
      </c>
      <c r="J23" s="148"/>
      <c r="K23" s="148">
        <v>75</v>
      </c>
      <c r="L23" s="151"/>
      <c r="M23" s="149">
        <v>80</v>
      </c>
      <c r="N23" s="148"/>
      <c r="O23" s="148">
        <v>79</v>
      </c>
      <c r="P23" s="148"/>
      <c r="Q23" s="148">
        <v>72</v>
      </c>
      <c r="R23" s="148"/>
      <c r="S23" s="148">
        <v>75</v>
      </c>
      <c r="T23" s="151"/>
      <c r="U23" s="149">
        <v>80</v>
      </c>
      <c r="V23" s="148"/>
      <c r="W23" s="148">
        <v>79</v>
      </c>
      <c r="X23" s="148"/>
      <c r="Y23" s="148">
        <v>70</v>
      </c>
      <c r="Z23" s="148"/>
      <c r="AA23" s="148">
        <v>75</v>
      </c>
      <c r="AB23" s="151"/>
      <c r="AC23" s="149">
        <v>82</v>
      </c>
      <c r="AD23" s="148"/>
      <c r="AE23" s="148">
        <v>75</v>
      </c>
      <c r="AF23" s="148"/>
      <c r="AG23" s="148">
        <v>70</v>
      </c>
      <c r="AH23" s="148"/>
      <c r="AI23" s="148">
        <v>75</v>
      </c>
      <c r="AJ23" s="151"/>
      <c r="AK23" s="61">
        <f t="shared" si="0"/>
        <v>74.5</v>
      </c>
      <c r="AL23" s="62">
        <f t="shared" si="1"/>
        <v>76.5</v>
      </c>
      <c r="AM23" s="63">
        <f t="shared" si="2"/>
        <v>76</v>
      </c>
      <c r="AN23" s="64">
        <f t="shared" si="3"/>
        <v>75.5</v>
      </c>
      <c r="AO23" s="65">
        <f t="shared" si="4"/>
        <v>75.625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75.625</v>
      </c>
      <c r="BC23" s="81" t="str">
        <f t="shared" si="13"/>
        <v/>
      </c>
      <c r="BE23" s="32">
        <f t="shared" si="14"/>
        <v>79.25</v>
      </c>
      <c r="BF23" s="32">
        <f t="shared" si="15"/>
        <v>77.75</v>
      </c>
      <c r="BG23" s="32">
        <f t="shared" si="16"/>
        <v>70.5</v>
      </c>
      <c r="BH23" s="32">
        <f t="shared" si="17"/>
        <v>75</v>
      </c>
      <c r="BI23" s="32">
        <f t="shared" si="18"/>
        <v>75.625</v>
      </c>
    </row>
    <row r="24" spans="1:61" x14ac:dyDescent="0.25">
      <c r="A24" s="45">
        <v>14</v>
      </c>
      <c r="B24" s="140" t="s">
        <v>234</v>
      </c>
      <c r="C24" s="155" t="s">
        <v>173</v>
      </c>
      <c r="D24" s="152" t="s">
        <v>174</v>
      </c>
      <c r="E24" s="149">
        <v>90</v>
      </c>
      <c r="F24" s="148"/>
      <c r="G24" s="148">
        <v>65</v>
      </c>
      <c r="H24" s="148">
        <v>75</v>
      </c>
      <c r="I24" s="148">
        <v>79</v>
      </c>
      <c r="J24" s="148"/>
      <c r="K24" s="148">
        <v>89</v>
      </c>
      <c r="L24" s="151"/>
      <c r="M24" s="149">
        <v>85</v>
      </c>
      <c r="N24" s="148"/>
      <c r="O24" s="148">
        <v>60</v>
      </c>
      <c r="P24" s="148">
        <v>82</v>
      </c>
      <c r="Q24" s="148">
        <v>80</v>
      </c>
      <c r="R24" s="148"/>
      <c r="S24" s="148">
        <v>80</v>
      </c>
      <c r="T24" s="151"/>
      <c r="U24" s="149">
        <v>95</v>
      </c>
      <c r="V24" s="148"/>
      <c r="W24" s="148">
        <v>70</v>
      </c>
      <c r="X24" s="148"/>
      <c r="Y24" s="148">
        <v>79</v>
      </c>
      <c r="Z24" s="148"/>
      <c r="AA24" s="148">
        <v>88</v>
      </c>
      <c r="AB24" s="151"/>
      <c r="AC24" s="149">
        <v>89</v>
      </c>
      <c r="AD24" s="148"/>
      <c r="AE24" s="148">
        <v>60</v>
      </c>
      <c r="AF24" s="148">
        <v>89</v>
      </c>
      <c r="AG24" s="148">
        <v>80</v>
      </c>
      <c r="AH24" s="148"/>
      <c r="AI24" s="148">
        <v>83</v>
      </c>
      <c r="AJ24" s="151"/>
      <c r="AK24" s="61">
        <f t="shared" si="0"/>
        <v>83.25</v>
      </c>
      <c r="AL24" s="62">
        <f t="shared" si="1"/>
        <v>81.75</v>
      </c>
      <c r="AM24" s="63">
        <f t="shared" si="2"/>
        <v>83</v>
      </c>
      <c r="AN24" s="64">
        <f t="shared" si="3"/>
        <v>85.25</v>
      </c>
      <c r="AO24" s="65">
        <f t="shared" si="4"/>
        <v>83.3125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83.3125</v>
      </c>
      <c r="BC24" s="81" t="str">
        <f t="shared" si="13"/>
        <v/>
      </c>
      <c r="BE24" s="32">
        <f t="shared" si="14"/>
        <v>89.75</v>
      </c>
      <c r="BF24" s="32">
        <f t="shared" si="15"/>
        <v>79</v>
      </c>
      <c r="BG24" s="32">
        <f t="shared" si="16"/>
        <v>79.5</v>
      </c>
      <c r="BH24" s="32">
        <f t="shared" si="17"/>
        <v>85</v>
      </c>
      <c r="BI24" s="32">
        <f t="shared" si="18"/>
        <v>83.3125</v>
      </c>
    </row>
    <row r="25" spans="1:61" x14ac:dyDescent="0.25">
      <c r="A25" s="45">
        <v>15</v>
      </c>
      <c r="B25" s="140" t="s">
        <v>235</v>
      </c>
      <c r="C25" s="156" t="s">
        <v>175</v>
      </c>
      <c r="D25" s="155" t="s">
        <v>176</v>
      </c>
      <c r="E25" s="149"/>
      <c r="F25" s="148"/>
      <c r="G25" s="148"/>
      <c r="H25" s="148"/>
      <c r="I25" s="148"/>
      <c r="J25" s="148"/>
      <c r="K25" s="148"/>
      <c r="L25" s="151"/>
      <c r="M25" s="149"/>
      <c r="N25" s="148"/>
      <c r="O25" s="148"/>
      <c r="P25" s="148"/>
      <c r="Q25" s="148"/>
      <c r="R25" s="148"/>
      <c r="S25" s="148"/>
      <c r="T25" s="151"/>
      <c r="U25" s="149"/>
      <c r="V25" s="148"/>
      <c r="W25" s="148"/>
      <c r="X25" s="148"/>
      <c r="Y25" s="148"/>
      <c r="Z25" s="148"/>
      <c r="AA25" s="148"/>
      <c r="AB25" s="151"/>
      <c r="AC25" s="149"/>
      <c r="AD25" s="148"/>
      <c r="AE25" s="148"/>
      <c r="AF25" s="148"/>
      <c r="AG25" s="148"/>
      <c r="AH25" s="148"/>
      <c r="AI25" s="148"/>
      <c r="AJ25" s="151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55" t="s">
        <v>177</v>
      </c>
      <c r="D26" s="159" t="s">
        <v>178</v>
      </c>
      <c r="E26" s="149">
        <v>80</v>
      </c>
      <c r="F26" s="148"/>
      <c r="G26" s="148">
        <v>76</v>
      </c>
      <c r="H26" s="148"/>
      <c r="I26" s="148">
        <v>76</v>
      </c>
      <c r="J26" s="148"/>
      <c r="K26" s="148">
        <v>80</v>
      </c>
      <c r="L26" s="151"/>
      <c r="M26" s="149">
        <v>85</v>
      </c>
      <c r="N26" s="148"/>
      <c r="O26" s="148">
        <v>78</v>
      </c>
      <c r="P26" s="148"/>
      <c r="Q26" s="148">
        <v>78</v>
      </c>
      <c r="R26" s="148"/>
      <c r="S26" s="148">
        <v>88</v>
      </c>
      <c r="T26" s="151"/>
      <c r="U26" s="149">
        <v>88</v>
      </c>
      <c r="V26" s="148"/>
      <c r="W26" s="148">
        <v>75</v>
      </c>
      <c r="X26" s="148"/>
      <c r="Y26" s="148">
        <v>77</v>
      </c>
      <c r="Z26" s="148"/>
      <c r="AA26" s="148">
        <v>89</v>
      </c>
      <c r="AB26" s="151"/>
      <c r="AC26" s="149">
        <v>82</v>
      </c>
      <c r="AD26" s="148"/>
      <c r="AE26" s="148">
        <v>79</v>
      </c>
      <c r="AF26" s="148"/>
      <c r="AG26" s="148">
        <v>75</v>
      </c>
      <c r="AH26" s="148"/>
      <c r="AI26" s="148">
        <v>89</v>
      </c>
      <c r="AJ26" s="151"/>
      <c r="AK26" s="61">
        <f t="shared" si="0"/>
        <v>78</v>
      </c>
      <c r="AL26" s="62">
        <f t="shared" si="1"/>
        <v>82.25</v>
      </c>
      <c r="AM26" s="63">
        <f t="shared" si="2"/>
        <v>82.25</v>
      </c>
      <c r="AN26" s="64">
        <f t="shared" si="3"/>
        <v>81.25</v>
      </c>
      <c r="AO26" s="65">
        <f t="shared" si="4"/>
        <v>80.9375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80.9375</v>
      </c>
      <c r="BC26" s="81" t="str">
        <f t="shared" si="13"/>
        <v/>
      </c>
      <c r="BE26" s="32">
        <f t="shared" si="14"/>
        <v>83.75</v>
      </c>
      <c r="BF26" s="32">
        <f t="shared" si="15"/>
        <v>77</v>
      </c>
      <c r="BG26" s="32">
        <f t="shared" si="16"/>
        <v>76.5</v>
      </c>
      <c r="BH26" s="32">
        <f t="shared" si="17"/>
        <v>86.5</v>
      </c>
      <c r="BI26" s="32">
        <f t="shared" si="18"/>
        <v>80.9375</v>
      </c>
    </row>
    <row r="27" spans="1:61" x14ac:dyDescent="0.25">
      <c r="A27" s="45">
        <v>17</v>
      </c>
      <c r="B27" s="140" t="s">
        <v>237</v>
      </c>
      <c r="C27" s="155" t="s">
        <v>179</v>
      </c>
      <c r="D27" s="160" t="s">
        <v>180</v>
      </c>
      <c r="E27" s="149">
        <v>70</v>
      </c>
      <c r="F27" s="148"/>
      <c r="G27" s="148">
        <v>76</v>
      </c>
      <c r="H27" s="148"/>
      <c r="I27" s="148">
        <v>80</v>
      </c>
      <c r="J27" s="148"/>
      <c r="K27" s="148">
        <v>70</v>
      </c>
      <c r="L27" s="151"/>
      <c r="M27" s="149">
        <v>72</v>
      </c>
      <c r="N27" s="148"/>
      <c r="O27" s="148">
        <v>77</v>
      </c>
      <c r="P27" s="148"/>
      <c r="Q27" s="148">
        <v>82</v>
      </c>
      <c r="R27" s="148"/>
      <c r="S27" s="148">
        <v>70</v>
      </c>
      <c r="T27" s="151"/>
      <c r="U27" s="149">
        <v>75</v>
      </c>
      <c r="V27" s="148"/>
      <c r="W27" s="148">
        <v>72</v>
      </c>
      <c r="X27" s="148"/>
      <c r="Y27" s="148">
        <v>83</v>
      </c>
      <c r="Z27" s="148"/>
      <c r="AA27" s="148">
        <v>73</v>
      </c>
      <c r="AB27" s="151"/>
      <c r="AC27" s="149">
        <v>70</v>
      </c>
      <c r="AD27" s="148"/>
      <c r="AE27" s="148">
        <v>75</v>
      </c>
      <c r="AF27" s="148"/>
      <c r="AG27" s="148">
        <v>85</v>
      </c>
      <c r="AH27" s="148"/>
      <c r="AI27" s="148">
        <v>76</v>
      </c>
      <c r="AJ27" s="151"/>
      <c r="AK27" s="61">
        <f t="shared" si="0"/>
        <v>74</v>
      </c>
      <c r="AL27" s="62">
        <f t="shared" si="1"/>
        <v>75.25</v>
      </c>
      <c r="AM27" s="63">
        <f t="shared" si="2"/>
        <v>75.75</v>
      </c>
      <c r="AN27" s="64">
        <f t="shared" si="3"/>
        <v>76.5</v>
      </c>
      <c r="AO27" s="65">
        <f t="shared" si="4"/>
        <v>75.375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75.375</v>
      </c>
      <c r="BC27" s="81" t="str">
        <f t="shared" si="13"/>
        <v/>
      </c>
      <c r="BE27" s="32">
        <f t="shared" si="14"/>
        <v>71.75</v>
      </c>
      <c r="BF27" s="32">
        <f t="shared" si="15"/>
        <v>75</v>
      </c>
      <c r="BG27" s="32">
        <f t="shared" si="16"/>
        <v>82.5</v>
      </c>
      <c r="BH27" s="32">
        <f t="shared" si="17"/>
        <v>72.25</v>
      </c>
      <c r="BI27" s="32">
        <f t="shared" si="18"/>
        <v>75.375</v>
      </c>
    </row>
    <row r="28" spans="1:61" x14ac:dyDescent="0.25">
      <c r="A28" s="45">
        <v>18</v>
      </c>
      <c r="B28" s="140" t="s">
        <v>238</v>
      </c>
      <c r="C28" s="152" t="s">
        <v>181</v>
      </c>
      <c r="D28" s="152" t="s">
        <v>182</v>
      </c>
      <c r="E28" s="149">
        <v>80</v>
      </c>
      <c r="F28" s="148"/>
      <c r="G28" s="148">
        <v>75</v>
      </c>
      <c r="H28" s="148"/>
      <c r="I28" s="148">
        <v>79</v>
      </c>
      <c r="J28" s="148"/>
      <c r="K28" s="148">
        <v>80</v>
      </c>
      <c r="L28" s="151"/>
      <c r="M28" s="149">
        <v>82</v>
      </c>
      <c r="N28" s="148"/>
      <c r="O28" s="148">
        <v>78</v>
      </c>
      <c r="P28" s="148"/>
      <c r="Q28" s="148">
        <v>75</v>
      </c>
      <c r="R28" s="148"/>
      <c r="S28" s="148">
        <v>83</v>
      </c>
      <c r="T28" s="151"/>
      <c r="U28" s="149">
        <v>83</v>
      </c>
      <c r="V28" s="148"/>
      <c r="W28" s="148">
        <v>75</v>
      </c>
      <c r="X28" s="148"/>
      <c r="Y28" s="148">
        <v>79</v>
      </c>
      <c r="Z28" s="148"/>
      <c r="AA28" s="148">
        <v>80</v>
      </c>
      <c r="AB28" s="151"/>
      <c r="AC28" s="149">
        <v>79</v>
      </c>
      <c r="AD28" s="148"/>
      <c r="AE28" s="148">
        <v>76</v>
      </c>
      <c r="AF28" s="148"/>
      <c r="AG28" s="148">
        <v>74</v>
      </c>
      <c r="AH28" s="148"/>
      <c r="AI28" s="148">
        <v>80</v>
      </c>
      <c r="AJ28" s="151"/>
      <c r="AK28" s="61">
        <f t="shared" si="0"/>
        <v>78.5</v>
      </c>
      <c r="AL28" s="62">
        <f t="shared" si="1"/>
        <v>79.5</v>
      </c>
      <c r="AM28" s="63">
        <f t="shared" si="2"/>
        <v>79.25</v>
      </c>
      <c r="AN28" s="64">
        <f t="shared" si="3"/>
        <v>77.25</v>
      </c>
      <c r="AO28" s="65">
        <f t="shared" si="4"/>
        <v>78.625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78.625</v>
      </c>
      <c r="BC28" s="81" t="str">
        <f t="shared" si="13"/>
        <v/>
      </c>
      <c r="BE28" s="32">
        <f t="shared" si="14"/>
        <v>81</v>
      </c>
      <c r="BF28" s="32">
        <f t="shared" si="15"/>
        <v>76</v>
      </c>
      <c r="BG28" s="32">
        <f t="shared" si="16"/>
        <v>76.75</v>
      </c>
      <c r="BH28" s="32">
        <f t="shared" si="17"/>
        <v>80.75</v>
      </c>
      <c r="BI28" s="32">
        <f t="shared" si="18"/>
        <v>78.625</v>
      </c>
    </row>
    <row r="29" spans="1:61" x14ac:dyDescent="0.25">
      <c r="A29" s="45">
        <v>19</v>
      </c>
      <c r="B29" s="140" t="s">
        <v>239</v>
      </c>
      <c r="C29" s="152" t="s">
        <v>183</v>
      </c>
      <c r="D29" s="155" t="s">
        <v>184</v>
      </c>
      <c r="E29" s="149">
        <v>80</v>
      </c>
      <c r="F29" s="148"/>
      <c r="G29" s="148">
        <v>79</v>
      </c>
      <c r="H29" s="148"/>
      <c r="I29" s="148">
        <v>70</v>
      </c>
      <c r="J29" s="148"/>
      <c r="K29" s="148">
        <v>85</v>
      </c>
      <c r="L29" s="151"/>
      <c r="M29" s="149">
        <v>85</v>
      </c>
      <c r="N29" s="148"/>
      <c r="O29" s="148">
        <v>78</v>
      </c>
      <c r="P29" s="148"/>
      <c r="Q29" s="148">
        <v>72</v>
      </c>
      <c r="R29" s="148"/>
      <c r="S29" s="148">
        <v>90</v>
      </c>
      <c r="T29" s="151"/>
      <c r="U29" s="149">
        <v>78</v>
      </c>
      <c r="V29" s="148"/>
      <c r="W29" s="148">
        <v>80</v>
      </c>
      <c r="X29" s="148"/>
      <c r="Y29" s="148">
        <v>73</v>
      </c>
      <c r="Z29" s="148"/>
      <c r="AA29" s="148">
        <v>95</v>
      </c>
      <c r="AB29" s="151"/>
      <c r="AC29" s="149">
        <v>75</v>
      </c>
      <c r="AD29" s="148"/>
      <c r="AE29" s="148">
        <v>85</v>
      </c>
      <c r="AF29" s="148"/>
      <c r="AG29" s="148">
        <v>70</v>
      </c>
      <c r="AH29" s="148"/>
      <c r="AI29" s="148">
        <v>99</v>
      </c>
      <c r="AJ29" s="151"/>
      <c r="AK29" s="61">
        <f t="shared" si="0"/>
        <v>78.5</v>
      </c>
      <c r="AL29" s="62">
        <f t="shared" si="1"/>
        <v>81.25</v>
      </c>
      <c r="AM29" s="63">
        <f t="shared" si="2"/>
        <v>81.5</v>
      </c>
      <c r="AN29" s="64">
        <f t="shared" si="3"/>
        <v>82.25</v>
      </c>
      <c r="AO29" s="65">
        <f t="shared" si="4"/>
        <v>80.875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80.875</v>
      </c>
      <c r="BC29" s="81" t="str">
        <f t="shared" si="13"/>
        <v/>
      </c>
      <c r="BE29" s="32">
        <f t="shared" si="14"/>
        <v>79.5</v>
      </c>
      <c r="BF29" s="32">
        <f t="shared" si="15"/>
        <v>80.5</v>
      </c>
      <c r="BG29" s="32">
        <f t="shared" si="16"/>
        <v>71.25</v>
      </c>
      <c r="BH29" s="32">
        <f t="shared" si="17"/>
        <v>92.25</v>
      </c>
      <c r="BI29" s="32">
        <f t="shared" si="18"/>
        <v>80.875</v>
      </c>
    </row>
    <row r="30" spans="1:61" x14ac:dyDescent="0.25">
      <c r="A30" s="45">
        <v>20</v>
      </c>
      <c r="B30" s="140" t="s">
        <v>240</v>
      </c>
      <c r="C30" s="155" t="s">
        <v>185</v>
      </c>
      <c r="D30" s="158" t="s">
        <v>186</v>
      </c>
      <c r="E30" s="149">
        <v>70</v>
      </c>
      <c r="F30" s="148"/>
      <c r="G30" s="148">
        <v>75</v>
      </c>
      <c r="H30" s="148"/>
      <c r="I30" s="148">
        <v>78</v>
      </c>
      <c r="J30" s="148"/>
      <c r="K30" s="148">
        <v>88</v>
      </c>
      <c r="L30" s="151"/>
      <c r="M30" s="149">
        <v>78</v>
      </c>
      <c r="N30" s="148"/>
      <c r="O30" s="148">
        <v>70</v>
      </c>
      <c r="P30" s="148"/>
      <c r="Q30" s="148">
        <v>80</v>
      </c>
      <c r="R30" s="148"/>
      <c r="S30" s="148">
        <v>89</v>
      </c>
      <c r="T30" s="151"/>
      <c r="U30" s="149">
        <v>73</v>
      </c>
      <c r="V30" s="148"/>
      <c r="W30" s="148">
        <v>78</v>
      </c>
      <c r="X30" s="148"/>
      <c r="Y30" s="148">
        <v>75</v>
      </c>
      <c r="Z30" s="148"/>
      <c r="AA30" s="148">
        <v>90</v>
      </c>
      <c r="AB30" s="151"/>
      <c r="AC30" s="149">
        <v>75</v>
      </c>
      <c r="AD30" s="148"/>
      <c r="AE30" s="148">
        <v>77</v>
      </c>
      <c r="AF30" s="148"/>
      <c r="AG30" s="148">
        <v>80</v>
      </c>
      <c r="AH30" s="148"/>
      <c r="AI30" s="148">
        <v>93</v>
      </c>
      <c r="AJ30" s="151"/>
      <c r="AK30" s="61">
        <f t="shared" si="0"/>
        <v>77.75</v>
      </c>
      <c r="AL30" s="62">
        <f t="shared" si="1"/>
        <v>79.25</v>
      </c>
      <c r="AM30" s="63">
        <f t="shared" si="2"/>
        <v>79</v>
      </c>
      <c r="AN30" s="64">
        <f t="shared" si="3"/>
        <v>81.25</v>
      </c>
      <c r="AO30" s="65">
        <f t="shared" si="4"/>
        <v>79.3125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79.3125</v>
      </c>
      <c r="BC30" s="81" t="str">
        <f t="shared" si="13"/>
        <v/>
      </c>
      <c r="BE30" s="32">
        <f t="shared" si="14"/>
        <v>74</v>
      </c>
      <c r="BF30" s="32">
        <f t="shared" si="15"/>
        <v>75</v>
      </c>
      <c r="BG30" s="32">
        <f t="shared" si="16"/>
        <v>78.25</v>
      </c>
      <c r="BH30" s="32">
        <f t="shared" si="17"/>
        <v>90</v>
      </c>
      <c r="BI30" s="32">
        <f t="shared" si="18"/>
        <v>79.3125</v>
      </c>
    </row>
    <row r="31" spans="1:61" x14ac:dyDescent="0.25">
      <c r="A31" s="45">
        <v>21</v>
      </c>
      <c r="B31" s="140" t="s">
        <v>241</v>
      </c>
      <c r="C31" s="156" t="s">
        <v>187</v>
      </c>
      <c r="D31" s="156" t="s">
        <v>188</v>
      </c>
      <c r="E31" s="149">
        <v>80</v>
      </c>
      <c r="F31" s="148"/>
      <c r="G31" s="148">
        <v>85</v>
      </c>
      <c r="H31" s="148"/>
      <c r="I31" s="148">
        <v>70</v>
      </c>
      <c r="J31" s="148"/>
      <c r="K31" s="148">
        <v>90</v>
      </c>
      <c r="L31" s="151"/>
      <c r="M31" s="149">
        <v>86</v>
      </c>
      <c r="N31" s="148"/>
      <c r="O31" s="148">
        <v>87</v>
      </c>
      <c r="P31" s="148"/>
      <c r="Q31" s="148">
        <v>73</v>
      </c>
      <c r="R31" s="148"/>
      <c r="S31" s="148">
        <v>92</v>
      </c>
      <c r="T31" s="151"/>
      <c r="U31" s="149">
        <v>80</v>
      </c>
      <c r="V31" s="148"/>
      <c r="W31" s="148">
        <v>88</v>
      </c>
      <c r="X31" s="148"/>
      <c r="Y31" s="148">
        <v>70</v>
      </c>
      <c r="Z31" s="148"/>
      <c r="AA31" s="148">
        <v>93</v>
      </c>
      <c r="AB31" s="151"/>
      <c r="AC31" s="149">
        <v>85</v>
      </c>
      <c r="AD31" s="148"/>
      <c r="AE31" s="148">
        <v>89</v>
      </c>
      <c r="AF31" s="148"/>
      <c r="AG31" s="148">
        <v>72</v>
      </c>
      <c r="AH31" s="148"/>
      <c r="AI31" s="148">
        <v>95</v>
      </c>
      <c r="AJ31" s="151"/>
      <c r="AK31" s="61">
        <f t="shared" si="0"/>
        <v>81.25</v>
      </c>
      <c r="AL31" s="62">
        <f t="shared" si="1"/>
        <v>84.5</v>
      </c>
      <c r="AM31" s="63">
        <f t="shared" si="2"/>
        <v>82.75</v>
      </c>
      <c r="AN31" s="64">
        <f t="shared" si="3"/>
        <v>85.25</v>
      </c>
      <c r="AO31" s="65">
        <f t="shared" si="4"/>
        <v>83.4375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83.4375</v>
      </c>
      <c r="BC31" s="81" t="str">
        <f t="shared" si="13"/>
        <v/>
      </c>
      <c r="BE31" s="32">
        <f t="shared" si="14"/>
        <v>82.75</v>
      </c>
      <c r="BF31" s="32">
        <f t="shared" si="15"/>
        <v>87.25</v>
      </c>
      <c r="BG31" s="32">
        <f t="shared" si="16"/>
        <v>71.25</v>
      </c>
      <c r="BH31" s="32">
        <f t="shared" si="17"/>
        <v>92.5</v>
      </c>
      <c r="BI31" s="32">
        <f t="shared" si="18"/>
        <v>83.4375</v>
      </c>
    </row>
    <row r="32" spans="1:61" x14ac:dyDescent="0.25">
      <c r="A32" s="45">
        <v>22</v>
      </c>
      <c r="B32" s="140" t="s">
        <v>242</v>
      </c>
      <c r="C32" s="155" t="s">
        <v>189</v>
      </c>
      <c r="D32" s="158" t="s">
        <v>190</v>
      </c>
      <c r="E32" s="149">
        <v>75</v>
      </c>
      <c r="F32" s="148"/>
      <c r="G32" s="148">
        <v>78</v>
      </c>
      <c r="H32" s="148"/>
      <c r="I32" s="148">
        <v>78</v>
      </c>
      <c r="J32" s="148"/>
      <c r="K32" s="148">
        <v>75</v>
      </c>
      <c r="L32" s="151"/>
      <c r="M32" s="149">
        <v>77</v>
      </c>
      <c r="N32" s="148"/>
      <c r="O32" s="148">
        <v>79</v>
      </c>
      <c r="P32" s="148"/>
      <c r="Q32" s="148">
        <v>75</v>
      </c>
      <c r="R32" s="148"/>
      <c r="S32" s="148">
        <v>77</v>
      </c>
      <c r="T32" s="151"/>
      <c r="U32" s="149">
        <v>80</v>
      </c>
      <c r="V32" s="148"/>
      <c r="W32" s="148">
        <v>75</v>
      </c>
      <c r="X32" s="148"/>
      <c r="Y32" s="148">
        <v>80</v>
      </c>
      <c r="Z32" s="148"/>
      <c r="AA32" s="148">
        <v>78</v>
      </c>
      <c r="AB32" s="151"/>
      <c r="AC32" s="149">
        <v>79</v>
      </c>
      <c r="AD32" s="148"/>
      <c r="AE32" s="148">
        <v>80</v>
      </c>
      <c r="AF32" s="148"/>
      <c r="AG32" s="148">
        <v>80</v>
      </c>
      <c r="AH32" s="148"/>
      <c r="AI32" s="148">
        <v>75</v>
      </c>
      <c r="AJ32" s="151"/>
      <c r="AK32" s="61">
        <f t="shared" si="0"/>
        <v>76.5</v>
      </c>
      <c r="AL32" s="62">
        <f t="shared" si="1"/>
        <v>77</v>
      </c>
      <c r="AM32" s="63">
        <f t="shared" si="2"/>
        <v>78.25</v>
      </c>
      <c r="AN32" s="64">
        <f t="shared" si="3"/>
        <v>78.5</v>
      </c>
      <c r="AO32" s="65">
        <f t="shared" si="4"/>
        <v>77.5625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77.5625</v>
      </c>
      <c r="BC32" s="81" t="str">
        <f t="shared" si="13"/>
        <v/>
      </c>
      <c r="BE32" s="32">
        <f t="shared" si="14"/>
        <v>77.75</v>
      </c>
      <c r="BF32" s="32">
        <f t="shared" si="15"/>
        <v>78</v>
      </c>
      <c r="BG32" s="32">
        <f t="shared" si="16"/>
        <v>78.25</v>
      </c>
      <c r="BH32" s="32">
        <f t="shared" si="17"/>
        <v>76.25</v>
      </c>
      <c r="BI32" s="32">
        <f t="shared" si="18"/>
        <v>77.5625</v>
      </c>
    </row>
    <row r="33" spans="1:61" x14ac:dyDescent="0.25">
      <c r="A33" s="45">
        <v>23</v>
      </c>
      <c r="B33" s="140" t="s">
        <v>243</v>
      </c>
      <c r="C33" s="155" t="s">
        <v>191</v>
      </c>
      <c r="D33" s="152" t="s">
        <v>192</v>
      </c>
      <c r="E33" s="149">
        <v>80</v>
      </c>
      <c r="F33" s="148"/>
      <c r="G33" s="148">
        <v>85</v>
      </c>
      <c r="H33" s="148"/>
      <c r="I33" s="148">
        <v>70</v>
      </c>
      <c r="J33" s="148"/>
      <c r="K33" s="148">
        <v>72</v>
      </c>
      <c r="L33" s="151"/>
      <c r="M33" s="149">
        <v>95</v>
      </c>
      <c r="N33" s="148"/>
      <c r="O33" s="148">
        <v>90</v>
      </c>
      <c r="P33" s="148"/>
      <c r="Q33" s="148">
        <v>76</v>
      </c>
      <c r="R33" s="148"/>
      <c r="S33" s="148">
        <v>75</v>
      </c>
      <c r="T33" s="151"/>
      <c r="U33" s="149">
        <v>89</v>
      </c>
      <c r="V33" s="148"/>
      <c r="W33" s="148">
        <v>90</v>
      </c>
      <c r="X33" s="148"/>
      <c r="Y33" s="148">
        <v>76</v>
      </c>
      <c r="Z33" s="148"/>
      <c r="AA33" s="148">
        <v>79</v>
      </c>
      <c r="AB33" s="151"/>
      <c r="AC33" s="149">
        <v>96</v>
      </c>
      <c r="AD33" s="148"/>
      <c r="AE33" s="148">
        <v>90</v>
      </c>
      <c r="AF33" s="148"/>
      <c r="AG33" s="148">
        <v>70</v>
      </c>
      <c r="AH33" s="148"/>
      <c r="AI33" s="148">
        <v>79</v>
      </c>
      <c r="AJ33" s="151"/>
      <c r="AK33" s="61">
        <f t="shared" si="0"/>
        <v>76.75</v>
      </c>
      <c r="AL33" s="62">
        <f t="shared" si="1"/>
        <v>84</v>
      </c>
      <c r="AM33" s="63">
        <f t="shared" si="2"/>
        <v>83.5</v>
      </c>
      <c r="AN33" s="64">
        <f t="shared" si="3"/>
        <v>83.75</v>
      </c>
      <c r="AO33" s="65">
        <f t="shared" si="4"/>
        <v>82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82</v>
      </c>
      <c r="BC33" s="81" t="str">
        <f t="shared" si="13"/>
        <v/>
      </c>
      <c r="BE33" s="32">
        <f t="shared" si="14"/>
        <v>90</v>
      </c>
      <c r="BF33" s="32">
        <f t="shared" si="15"/>
        <v>88.75</v>
      </c>
      <c r="BG33" s="32">
        <f t="shared" si="16"/>
        <v>73</v>
      </c>
      <c r="BH33" s="32">
        <f t="shared" si="17"/>
        <v>76.25</v>
      </c>
      <c r="BI33" s="32">
        <f t="shared" si="18"/>
        <v>82</v>
      </c>
    </row>
    <row r="34" spans="1:61" x14ac:dyDescent="0.25">
      <c r="A34" s="45">
        <v>24</v>
      </c>
      <c r="B34" s="140" t="s">
        <v>244</v>
      </c>
      <c r="C34" s="152" t="s">
        <v>193</v>
      </c>
      <c r="D34" s="155" t="s">
        <v>194</v>
      </c>
      <c r="E34" s="149">
        <v>75</v>
      </c>
      <c r="F34" s="148"/>
      <c r="G34" s="148"/>
      <c r="H34" s="148"/>
      <c r="I34" s="148"/>
      <c r="J34" s="148"/>
      <c r="K34" s="148"/>
      <c r="L34" s="151"/>
      <c r="M34" s="149">
        <v>80</v>
      </c>
      <c r="N34" s="148"/>
      <c r="O34" s="148"/>
      <c r="P34" s="148"/>
      <c r="Q34" s="148"/>
      <c r="R34" s="148"/>
      <c r="S34" s="148"/>
      <c r="T34" s="151"/>
      <c r="U34" s="149">
        <v>78</v>
      </c>
      <c r="V34" s="148"/>
      <c r="W34" s="148"/>
      <c r="X34" s="148"/>
      <c r="Y34" s="148"/>
      <c r="Z34" s="148"/>
      <c r="AA34" s="148"/>
      <c r="AB34" s="151"/>
      <c r="AC34" s="149">
        <v>75</v>
      </c>
      <c r="AD34" s="148"/>
      <c r="AE34" s="148"/>
      <c r="AF34" s="148"/>
      <c r="AG34" s="148"/>
      <c r="AH34" s="148"/>
      <c r="AI34" s="148"/>
      <c r="AJ34" s="151"/>
      <c r="AK34" s="61">
        <f t="shared" si="0"/>
        <v>18.75</v>
      </c>
      <c r="AL34" s="62">
        <f t="shared" si="1"/>
        <v>20</v>
      </c>
      <c r="AM34" s="63">
        <f t="shared" si="2"/>
        <v>19.5</v>
      </c>
      <c r="AN34" s="64">
        <f t="shared" si="3"/>
        <v>18.75</v>
      </c>
      <c r="AO34" s="65">
        <f t="shared" si="4"/>
        <v>19.25</v>
      </c>
      <c r="AP34" s="54"/>
      <c r="AR34" s="71">
        <f t="shared" si="5"/>
        <v>9.625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19.25</v>
      </c>
      <c r="BE34" s="32">
        <f t="shared" si="14"/>
        <v>77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19.25</v>
      </c>
    </row>
    <row r="35" spans="1:61" x14ac:dyDescent="0.25">
      <c r="A35" s="45">
        <v>25</v>
      </c>
      <c r="B35" s="140" t="s">
        <v>245</v>
      </c>
      <c r="C35" s="155" t="s">
        <v>195</v>
      </c>
      <c r="D35" s="152" t="s">
        <v>196</v>
      </c>
      <c r="E35" s="149"/>
      <c r="F35" s="148"/>
      <c r="G35" s="148"/>
      <c r="H35" s="148"/>
      <c r="I35" s="148"/>
      <c r="J35" s="148"/>
      <c r="K35" s="148"/>
      <c r="L35" s="151"/>
      <c r="M35" s="149"/>
      <c r="N35" s="148"/>
      <c r="O35" s="148"/>
      <c r="P35" s="148"/>
      <c r="Q35" s="148"/>
      <c r="R35" s="148"/>
      <c r="S35" s="148"/>
      <c r="T35" s="151"/>
      <c r="U35" s="149"/>
      <c r="V35" s="148"/>
      <c r="W35" s="148"/>
      <c r="X35" s="148"/>
      <c r="Y35" s="148"/>
      <c r="Z35" s="148"/>
      <c r="AA35" s="148"/>
      <c r="AB35" s="151"/>
      <c r="AC35" s="149"/>
      <c r="AD35" s="148"/>
      <c r="AE35" s="148"/>
      <c r="AF35" s="148"/>
      <c r="AG35" s="148"/>
      <c r="AH35" s="148"/>
      <c r="AI35" s="148"/>
      <c r="AJ35" s="151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56" t="s">
        <v>197</v>
      </c>
      <c r="D36" s="158" t="s">
        <v>198</v>
      </c>
      <c r="E36" s="149">
        <v>75</v>
      </c>
      <c r="F36" s="148"/>
      <c r="G36" s="148">
        <v>78</v>
      </c>
      <c r="H36" s="148"/>
      <c r="I36" s="148">
        <v>80</v>
      </c>
      <c r="J36" s="148"/>
      <c r="K36" s="148">
        <v>80</v>
      </c>
      <c r="L36" s="151"/>
      <c r="M36" s="149">
        <v>70</v>
      </c>
      <c r="N36" s="148"/>
      <c r="O36" s="148">
        <v>79</v>
      </c>
      <c r="P36" s="148"/>
      <c r="Q36" s="148">
        <v>75</v>
      </c>
      <c r="R36" s="148"/>
      <c r="S36" s="148">
        <v>80</v>
      </c>
      <c r="T36" s="151"/>
      <c r="U36" s="149">
        <v>75</v>
      </c>
      <c r="V36" s="148"/>
      <c r="W36" s="148">
        <v>73</v>
      </c>
      <c r="X36" s="148"/>
      <c r="Y36" s="148">
        <v>79</v>
      </c>
      <c r="Z36" s="148"/>
      <c r="AA36" s="148">
        <v>80</v>
      </c>
      <c r="AB36" s="151"/>
      <c r="AC36" s="149">
        <v>79</v>
      </c>
      <c r="AD36" s="148"/>
      <c r="AE36" s="148">
        <v>75</v>
      </c>
      <c r="AF36" s="148"/>
      <c r="AG36" s="148">
        <v>79</v>
      </c>
      <c r="AH36" s="148"/>
      <c r="AI36" s="148">
        <v>85</v>
      </c>
      <c r="AJ36" s="151"/>
      <c r="AK36" s="61">
        <f t="shared" si="0"/>
        <v>78.25</v>
      </c>
      <c r="AL36" s="62">
        <f t="shared" si="1"/>
        <v>76</v>
      </c>
      <c r="AM36" s="63">
        <f t="shared" si="2"/>
        <v>76.75</v>
      </c>
      <c r="AN36" s="64">
        <f t="shared" si="3"/>
        <v>79.5</v>
      </c>
      <c r="AO36" s="65">
        <f t="shared" si="4"/>
        <v>77.625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77.625</v>
      </c>
      <c r="BC36" s="81" t="str">
        <f t="shared" si="13"/>
        <v/>
      </c>
      <c r="BE36" s="32">
        <f t="shared" si="14"/>
        <v>74.75</v>
      </c>
      <c r="BF36" s="32">
        <f t="shared" si="15"/>
        <v>76.25</v>
      </c>
      <c r="BG36" s="32">
        <f t="shared" si="16"/>
        <v>78.25</v>
      </c>
      <c r="BH36" s="32">
        <f t="shared" si="17"/>
        <v>81.25</v>
      </c>
      <c r="BI36" s="32">
        <f t="shared" si="18"/>
        <v>77.625</v>
      </c>
    </row>
    <row r="37" spans="1:61" x14ac:dyDescent="0.25">
      <c r="A37" s="45">
        <v>27</v>
      </c>
      <c r="B37" s="140" t="s">
        <v>247</v>
      </c>
      <c r="C37" s="155" t="s">
        <v>199</v>
      </c>
      <c r="D37" s="156" t="s">
        <v>200</v>
      </c>
      <c r="E37" s="149">
        <v>70</v>
      </c>
      <c r="F37" s="148"/>
      <c r="G37" s="148">
        <v>75</v>
      </c>
      <c r="H37" s="148"/>
      <c r="I37" s="148">
        <v>70</v>
      </c>
      <c r="J37" s="148"/>
      <c r="K37" s="148">
        <v>75</v>
      </c>
      <c r="L37" s="151"/>
      <c r="M37" s="149">
        <v>78</v>
      </c>
      <c r="N37" s="148"/>
      <c r="O37" s="148">
        <v>72</v>
      </c>
      <c r="P37" s="148"/>
      <c r="Q37" s="148">
        <v>70</v>
      </c>
      <c r="R37" s="148"/>
      <c r="S37" s="148">
        <v>72</v>
      </c>
      <c r="T37" s="151"/>
      <c r="U37" s="149">
        <v>70</v>
      </c>
      <c r="V37" s="148"/>
      <c r="W37" s="148">
        <v>75</v>
      </c>
      <c r="X37" s="148"/>
      <c r="Y37" s="148">
        <v>71</v>
      </c>
      <c r="Z37" s="148"/>
      <c r="AA37" s="148">
        <v>70</v>
      </c>
      <c r="AB37" s="151"/>
      <c r="AC37" s="149">
        <v>77</v>
      </c>
      <c r="AD37" s="148"/>
      <c r="AE37" s="148">
        <v>73</v>
      </c>
      <c r="AF37" s="148"/>
      <c r="AG37" s="148">
        <v>70</v>
      </c>
      <c r="AH37" s="148"/>
      <c r="AI37" s="148">
        <v>74</v>
      </c>
      <c r="AJ37" s="151"/>
      <c r="AK37" s="61">
        <f t="shared" si="0"/>
        <v>72.5</v>
      </c>
      <c r="AL37" s="62">
        <f t="shared" si="1"/>
        <v>73</v>
      </c>
      <c r="AM37" s="63">
        <f t="shared" si="2"/>
        <v>71.5</v>
      </c>
      <c r="AN37" s="64">
        <f t="shared" si="3"/>
        <v>73.5</v>
      </c>
      <c r="AO37" s="65">
        <f t="shared" si="4"/>
        <v>72.625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72.625</v>
      </c>
      <c r="BC37" s="81" t="str">
        <f t="shared" si="13"/>
        <v/>
      </c>
      <c r="BE37" s="32">
        <f t="shared" si="14"/>
        <v>73.75</v>
      </c>
      <c r="BF37" s="32">
        <f t="shared" si="15"/>
        <v>73.75</v>
      </c>
      <c r="BG37" s="32">
        <f t="shared" si="16"/>
        <v>70.25</v>
      </c>
      <c r="BH37" s="32">
        <f t="shared" si="17"/>
        <v>72.75</v>
      </c>
      <c r="BI37" s="32">
        <f t="shared" si="18"/>
        <v>72.625</v>
      </c>
    </row>
    <row r="38" spans="1:61" x14ac:dyDescent="0.25">
      <c r="A38" s="45">
        <v>28</v>
      </c>
      <c r="B38" s="140" t="s">
        <v>248</v>
      </c>
      <c r="C38" s="155" t="s">
        <v>201</v>
      </c>
      <c r="D38" s="158" t="s">
        <v>202</v>
      </c>
      <c r="E38" s="149">
        <v>85</v>
      </c>
      <c r="F38" s="148"/>
      <c r="G38" s="148">
        <v>90</v>
      </c>
      <c r="H38" s="148"/>
      <c r="I38" s="148">
        <v>89</v>
      </c>
      <c r="J38" s="148"/>
      <c r="K38" s="148">
        <v>90</v>
      </c>
      <c r="L38" s="151"/>
      <c r="M38" s="149">
        <v>85</v>
      </c>
      <c r="N38" s="148"/>
      <c r="O38" s="148">
        <v>90</v>
      </c>
      <c r="P38" s="148"/>
      <c r="Q38" s="148">
        <v>90</v>
      </c>
      <c r="R38" s="148"/>
      <c r="S38" s="148">
        <v>95</v>
      </c>
      <c r="T38" s="151"/>
      <c r="U38" s="149">
        <v>87</v>
      </c>
      <c r="V38" s="148"/>
      <c r="W38" s="148">
        <v>86</v>
      </c>
      <c r="X38" s="148"/>
      <c r="Y38" s="148">
        <v>90</v>
      </c>
      <c r="Z38" s="148"/>
      <c r="AA38" s="148">
        <v>97</v>
      </c>
      <c r="AB38" s="151"/>
      <c r="AC38" s="149">
        <v>85</v>
      </c>
      <c r="AD38" s="148"/>
      <c r="AE38" s="148">
        <v>95</v>
      </c>
      <c r="AF38" s="148"/>
      <c r="AG38" s="148">
        <v>95</v>
      </c>
      <c r="AH38" s="148"/>
      <c r="AI38" s="148">
        <v>97</v>
      </c>
      <c r="AJ38" s="151"/>
      <c r="AK38" s="61">
        <f t="shared" si="0"/>
        <v>88.5</v>
      </c>
      <c r="AL38" s="62">
        <f t="shared" si="1"/>
        <v>90</v>
      </c>
      <c r="AM38" s="63">
        <f t="shared" si="2"/>
        <v>90</v>
      </c>
      <c r="AN38" s="64">
        <f t="shared" si="3"/>
        <v>93</v>
      </c>
      <c r="AO38" s="65">
        <f t="shared" si="4"/>
        <v>90.375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90.375</v>
      </c>
      <c r="BC38" s="81" t="str">
        <f t="shared" si="13"/>
        <v/>
      </c>
      <c r="BE38" s="32">
        <f t="shared" si="14"/>
        <v>85.5</v>
      </c>
      <c r="BF38" s="32">
        <f t="shared" si="15"/>
        <v>90.25</v>
      </c>
      <c r="BG38" s="32">
        <f t="shared" si="16"/>
        <v>91</v>
      </c>
      <c r="BH38" s="32">
        <f t="shared" si="17"/>
        <v>94.75</v>
      </c>
      <c r="BI38" s="32">
        <f t="shared" si="18"/>
        <v>90.375</v>
      </c>
    </row>
    <row r="39" spans="1:61" x14ac:dyDescent="0.25">
      <c r="A39" s="45">
        <v>29</v>
      </c>
      <c r="B39" s="140" t="s">
        <v>249</v>
      </c>
      <c r="C39" s="152" t="s">
        <v>203</v>
      </c>
      <c r="D39" s="156" t="s">
        <v>204</v>
      </c>
      <c r="E39" s="149">
        <v>80</v>
      </c>
      <c r="F39" s="148"/>
      <c r="G39" s="148">
        <v>83</v>
      </c>
      <c r="H39" s="148"/>
      <c r="I39" s="148">
        <v>78</v>
      </c>
      <c r="J39" s="148"/>
      <c r="K39" s="148">
        <v>86</v>
      </c>
      <c r="L39" s="151"/>
      <c r="M39" s="149">
        <v>82</v>
      </c>
      <c r="N39" s="148"/>
      <c r="O39" s="148">
        <v>80</v>
      </c>
      <c r="P39" s="148"/>
      <c r="Q39" s="148">
        <v>82</v>
      </c>
      <c r="R39" s="148"/>
      <c r="S39" s="148">
        <v>89</v>
      </c>
      <c r="T39" s="151"/>
      <c r="U39" s="149">
        <v>85</v>
      </c>
      <c r="V39" s="148"/>
      <c r="W39" s="148">
        <v>80</v>
      </c>
      <c r="X39" s="148"/>
      <c r="Y39" s="148">
        <v>75</v>
      </c>
      <c r="Z39" s="148"/>
      <c r="AA39" s="148">
        <v>85</v>
      </c>
      <c r="AB39" s="151"/>
      <c r="AC39" s="149">
        <v>88</v>
      </c>
      <c r="AD39" s="148"/>
      <c r="AE39" s="148">
        <v>82</v>
      </c>
      <c r="AF39" s="148"/>
      <c r="AG39" s="148">
        <v>75</v>
      </c>
      <c r="AH39" s="148"/>
      <c r="AI39" s="148">
        <v>87</v>
      </c>
      <c r="AJ39" s="151"/>
      <c r="AK39" s="61">
        <f t="shared" si="0"/>
        <v>81.75</v>
      </c>
      <c r="AL39" s="62">
        <f t="shared" si="1"/>
        <v>83.25</v>
      </c>
      <c r="AM39" s="63">
        <f t="shared" si="2"/>
        <v>81.25</v>
      </c>
      <c r="AN39" s="64">
        <f t="shared" si="3"/>
        <v>83</v>
      </c>
      <c r="AO39" s="65">
        <f t="shared" si="4"/>
        <v>82.3125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82.3125</v>
      </c>
      <c r="BC39" s="81" t="str">
        <f t="shared" si="13"/>
        <v/>
      </c>
      <c r="BE39" s="32">
        <f t="shared" si="14"/>
        <v>83.75</v>
      </c>
      <c r="BF39" s="32">
        <f t="shared" si="15"/>
        <v>81.25</v>
      </c>
      <c r="BG39" s="32">
        <f t="shared" si="16"/>
        <v>77.5</v>
      </c>
      <c r="BH39" s="32">
        <f t="shared" si="17"/>
        <v>86.75</v>
      </c>
      <c r="BI39" s="32">
        <f t="shared" si="18"/>
        <v>82.3125</v>
      </c>
    </row>
    <row r="40" spans="1:61" x14ac:dyDescent="0.25">
      <c r="A40" s="45">
        <v>30</v>
      </c>
      <c r="B40" s="140" t="s">
        <v>250</v>
      </c>
      <c r="C40" s="155" t="s">
        <v>205</v>
      </c>
      <c r="D40" s="155" t="s">
        <v>146</v>
      </c>
      <c r="E40" s="149">
        <v>80</v>
      </c>
      <c r="F40" s="148"/>
      <c r="G40" s="148">
        <v>85</v>
      </c>
      <c r="H40" s="148"/>
      <c r="I40" s="148">
        <v>76</v>
      </c>
      <c r="J40" s="148"/>
      <c r="K40" s="148">
        <v>75</v>
      </c>
      <c r="L40" s="151"/>
      <c r="M40" s="149">
        <v>90</v>
      </c>
      <c r="N40" s="148"/>
      <c r="O40" s="148">
        <v>86</v>
      </c>
      <c r="P40" s="148"/>
      <c r="Q40" s="148">
        <v>80</v>
      </c>
      <c r="R40" s="148"/>
      <c r="S40" s="148">
        <v>76</v>
      </c>
      <c r="T40" s="151"/>
      <c r="U40" s="149">
        <v>87</v>
      </c>
      <c r="V40" s="148"/>
      <c r="W40" s="148">
        <v>88</v>
      </c>
      <c r="X40" s="148"/>
      <c r="Y40" s="148">
        <v>85</v>
      </c>
      <c r="Z40" s="148"/>
      <c r="AA40" s="148">
        <v>80</v>
      </c>
      <c r="AB40" s="151"/>
      <c r="AC40" s="149">
        <v>80</v>
      </c>
      <c r="AD40" s="148"/>
      <c r="AE40" s="148">
        <v>85</v>
      </c>
      <c r="AF40" s="148"/>
      <c r="AG40" s="148">
        <v>80</v>
      </c>
      <c r="AH40" s="148"/>
      <c r="AI40" s="148">
        <v>75</v>
      </c>
      <c r="AJ40" s="151"/>
      <c r="AK40" s="61">
        <f t="shared" si="0"/>
        <v>79</v>
      </c>
      <c r="AL40" s="62">
        <f t="shared" si="1"/>
        <v>83</v>
      </c>
      <c r="AM40" s="63">
        <f t="shared" si="2"/>
        <v>85</v>
      </c>
      <c r="AN40" s="64">
        <f t="shared" si="3"/>
        <v>80</v>
      </c>
      <c r="AO40" s="65">
        <f t="shared" si="4"/>
        <v>81.75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81.75</v>
      </c>
      <c r="BC40" s="81" t="str">
        <f t="shared" si="13"/>
        <v/>
      </c>
      <c r="BE40" s="32">
        <f t="shared" si="14"/>
        <v>84.25</v>
      </c>
      <c r="BF40" s="32">
        <f t="shared" si="15"/>
        <v>86</v>
      </c>
      <c r="BG40" s="32">
        <f t="shared" si="16"/>
        <v>80.25</v>
      </c>
      <c r="BH40" s="32">
        <f t="shared" si="17"/>
        <v>76.5</v>
      </c>
      <c r="BI40" s="32">
        <f t="shared" si="18"/>
        <v>81.75</v>
      </c>
    </row>
    <row r="41" spans="1:61" x14ac:dyDescent="0.25">
      <c r="A41" s="45">
        <v>31</v>
      </c>
      <c r="B41" s="140" t="s">
        <v>251</v>
      </c>
      <c r="C41" s="156" t="s">
        <v>206</v>
      </c>
      <c r="D41" s="152" t="s">
        <v>207</v>
      </c>
      <c r="E41" s="149"/>
      <c r="F41" s="148"/>
      <c r="G41" s="148"/>
      <c r="H41" s="148"/>
      <c r="I41" s="148"/>
      <c r="J41" s="148"/>
      <c r="K41" s="148"/>
      <c r="L41" s="151"/>
      <c r="M41" s="149"/>
      <c r="N41" s="148"/>
      <c r="O41" s="148"/>
      <c r="P41" s="148"/>
      <c r="Q41" s="148"/>
      <c r="R41" s="148"/>
      <c r="S41" s="148"/>
      <c r="T41" s="151"/>
      <c r="U41" s="149"/>
      <c r="V41" s="148"/>
      <c r="W41" s="148"/>
      <c r="X41" s="148"/>
      <c r="Y41" s="148"/>
      <c r="Z41" s="148"/>
      <c r="AA41" s="148"/>
      <c r="AB41" s="151"/>
      <c r="AC41" s="149"/>
      <c r="AD41" s="148"/>
      <c r="AE41" s="148"/>
      <c r="AF41" s="148"/>
      <c r="AG41" s="148"/>
      <c r="AH41" s="148"/>
      <c r="AI41" s="148"/>
      <c r="AJ41" s="151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0" t="s">
        <v>252</v>
      </c>
      <c r="C42" s="155" t="s">
        <v>208</v>
      </c>
      <c r="D42" s="160" t="s">
        <v>176</v>
      </c>
      <c r="E42" s="149">
        <v>80</v>
      </c>
      <c r="F42" s="148"/>
      <c r="G42" s="148">
        <v>85</v>
      </c>
      <c r="H42" s="148"/>
      <c r="I42" s="148">
        <v>80</v>
      </c>
      <c r="J42" s="148"/>
      <c r="K42" s="148">
        <v>76</v>
      </c>
      <c r="L42" s="151"/>
      <c r="M42" s="149">
        <v>83</v>
      </c>
      <c r="N42" s="148"/>
      <c r="O42" s="148">
        <v>80</v>
      </c>
      <c r="P42" s="148"/>
      <c r="Q42" s="148">
        <v>79</v>
      </c>
      <c r="R42" s="148"/>
      <c r="S42" s="148">
        <v>80</v>
      </c>
      <c r="T42" s="151"/>
      <c r="U42" s="149">
        <v>78</v>
      </c>
      <c r="V42" s="148"/>
      <c r="W42" s="148">
        <v>80</v>
      </c>
      <c r="X42" s="148"/>
      <c r="Y42" s="148">
        <v>79</v>
      </c>
      <c r="Z42" s="148"/>
      <c r="AA42" s="148">
        <v>80</v>
      </c>
      <c r="AB42" s="151"/>
      <c r="AC42" s="149">
        <v>82</v>
      </c>
      <c r="AD42" s="148"/>
      <c r="AE42" s="148">
        <v>85</v>
      </c>
      <c r="AF42" s="148"/>
      <c r="AG42" s="148">
        <v>85</v>
      </c>
      <c r="AH42" s="148"/>
      <c r="AI42" s="148">
        <v>80</v>
      </c>
      <c r="AJ42" s="151"/>
      <c r="AK42" s="61">
        <f t="shared" si="0"/>
        <v>80.25</v>
      </c>
      <c r="AL42" s="62">
        <f t="shared" si="1"/>
        <v>80.5</v>
      </c>
      <c r="AM42" s="63">
        <f t="shared" si="2"/>
        <v>79.25</v>
      </c>
      <c r="AN42" s="64">
        <f t="shared" si="3"/>
        <v>83</v>
      </c>
      <c r="AO42" s="65">
        <f t="shared" si="4"/>
        <v>80.75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80.75</v>
      </c>
      <c r="BC42" s="81" t="str">
        <f t="shared" si="13"/>
        <v/>
      </c>
      <c r="BE42" s="32">
        <f t="shared" si="14"/>
        <v>80.75</v>
      </c>
      <c r="BF42" s="32">
        <f t="shared" si="15"/>
        <v>82.5</v>
      </c>
      <c r="BG42" s="32">
        <f t="shared" si="16"/>
        <v>80.75</v>
      </c>
      <c r="BH42" s="32">
        <f t="shared" si="17"/>
        <v>79</v>
      </c>
      <c r="BI42" s="32">
        <f t="shared" si="18"/>
        <v>80.75</v>
      </c>
    </row>
    <row r="43" spans="1:61" x14ac:dyDescent="0.25">
      <c r="A43" s="45">
        <v>33</v>
      </c>
      <c r="B43" s="140" t="s">
        <v>253</v>
      </c>
      <c r="C43" s="155" t="s">
        <v>209</v>
      </c>
      <c r="D43" s="152" t="s">
        <v>210</v>
      </c>
      <c r="E43" s="149"/>
      <c r="F43" s="148"/>
      <c r="G43" s="148"/>
      <c r="H43" s="148"/>
      <c r="I43" s="148"/>
      <c r="J43" s="148"/>
      <c r="K43" s="148"/>
      <c r="L43" s="151"/>
      <c r="M43" s="149"/>
      <c r="N43" s="148"/>
      <c r="O43" s="148"/>
      <c r="P43" s="148"/>
      <c r="Q43" s="148"/>
      <c r="R43" s="148"/>
      <c r="S43" s="148"/>
      <c r="T43" s="151"/>
      <c r="U43" s="149"/>
      <c r="V43" s="148"/>
      <c r="W43" s="148"/>
      <c r="X43" s="148"/>
      <c r="Y43" s="148"/>
      <c r="Z43" s="148"/>
      <c r="AA43" s="148"/>
      <c r="AB43" s="151"/>
      <c r="AC43" s="149"/>
      <c r="AD43" s="148"/>
      <c r="AE43" s="148"/>
      <c r="AF43" s="148"/>
      <c r="AG43" s="148"/>
      <c r="AH43" s="148"/>
      <c r="AI43" s="148"/>
      <c r="AJ43" s="151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0" t="s">
        <v>254</v>
      </c>
      <c r="C44" s="155" t="s">
        <v>211</v>
      </c>
      <c r="D44" s="142" t="s">
        <v>212</v>
      </c>
      <c r="E44" s="149"/>
      <c r="F44" s="148"/>
      <c r="G44" s="148"/>
      <c r="H44" s="148"/>
      <c r="I44" s="148"/>
      <c r="J44" s="148"/>
      <c r="K44" s="148"/>
      <c r="L44" s="151"/>
      <c r="M44" s="149"/>
      <c r="N44" s="148"/>
      <c r="O44" s="148"/>
      <c r="P44" s="148"/>
      <c r="Q44" s="148"/>
      <c r="R44" s="148"/>
      <c r="S44" s="148"/>
      <c r="T44" s="151"/>
      <c r="U44" s="149"/>
      <c r="V44" s="148"/>
      <c r="W44" s="148"/>
      <c r="X44" s="148"/>
      <c r="Y44" s="148"/>
      <c r="Z44" s="148"/>
      <c r="AA44" s="148"/>
      <c r="AB44" s="151"/>
      <c r="AC44" s="149"/>
      <c r="AD44" s="148"/>
      <c r="AE44" s="148"/>
      <c r="AF44" s="148"/>
      <c r="AG44" s="148"/>
      <c r="AH44" s="148"/>
      <c r="AI44" s="148"/>
      <c r="AJ44" s="151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0" t="s">
        <v>255</v>
      </c>
      <c r="C45" s="156" t="s">
        <v>213</v>
      </c>
      <c r="D45" s="158" t="s">
        <v>214</v>
      </c>
      <c r="E45" s="149"/>
      <c r="F45" s="148"/>
      <c r="G45" s="148"/>
      <c r="H45" s="148"/>
      <c r="I45" s="148"/>
      <c r="J45" s="148"/>
      <c r="K45" s="148"/>
      <c r="L45" s="151"/>
      <c r="M45" s="149"/>
      <c r="N45" s="148"/>
      <c r="O45" s="148"/>
      <c r="P45" s="148"/>
      <c r="Q45" s="148"/>
      <c r="R45" s="148"/>
      <c r="S45" s="148"/>
      <c r="T45" s="151"/>
      <c r="U45" s="149"/>
      <c r="V45" s="148"/>
      <c r="W45" s="148"/>
      <c r="X45" s="148"/>
      <c r="Y45" s="148"/>
      <c r="Z45" s="148"/>
      <c r="AA45" s="148"/>
      <c r="AB45" s="151"/>
      <c r="AC45" s="149"/>
      <c r="AD45" s="148"/>
      <c r="AE45" s="148"/>
      <c r="AF45" s="148"/>
      <c r="AG45" s="148"/>
      <c r="AH45" s="148"/>
      <c r="AI45" s="148"/>
      <c r="AJ45" s="151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15.75" customHeight="1" x14ac:dyDescent="0.25">
      <c r="A46" s="45">
        <v>36</v>
      </c>
      <c r="B46" s="140" t="s">
        <v>256</v>
      </c>
      <c r="C46" s="164" t="s">
        <v>215</v>
      </c>
      <c r="D46" s="140" t="s">
        <v>216</v>
      </c>
      <c r="E46" s="149"/>
      <c r="F46" s="148"/>
      <c r="G46" s="148"/>
      <c r="H46" s="148"/>
      <c r="I46" s="148"/>
      <c r="J46" s="148"/>
      <c r="K46" s="148"/>
      <c r="L46" s="151"/>
      <c r="M46" s="149"/>
      <c r="N46" s="148"/>
      <c r="O46" s="148"/>
      <c r="P46" s="148"/>
      <c r="Q46" s="148"/>
      <c r="R46" s="148"/>
      <c r="S46" s="148"/>
      <c r="T46" s="151"/>
      <c r="U46" s="149"/>
      <c r="V46" s="148"/>
      <c r="W46" s="148"/>
      <c r="X46" s="148"/>
      <c r="Y46" s="148"/>
      <c r="Z46" s="148"/>
      <c r="AA46" s="148"/>
      <c r="AB46" s="151"/>
      <c r="AC46" s="149"/>
      <c r="AD46" s="148"/>
      <c r="AE46" s="148"/>
      <c r="AF46" s="148"/>
      <c r="AG46" s="148"/>
      <c r="AH46" s="148"/>
      <c r="AI46" s="148"/>
      <c r="AJ46" s="151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0" t="s">
        <v>257</v>
      </c>
      <c r="C47" s="155"/>
      <c r="D47" s="152"/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0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0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0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0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">
    <cfRule type="cellIs" dxfId="36" priority="4" operator="lessThan">
      <formula>70</formula>
    </cfRule>
  </conditionalFormatting>
  <conditionalFormatting sqref="E11:AJ11">
    <cfRule type="cellIs" dxfId="35" priority="5" operator="lessThan">
      <formula>70</formula>
    </cfRule>
  </conditionalFormatting>
  <conditionalFormatting sqref="E42:AJ47">
    <cfRule type="cellIs" dxfId="34" priority="6" operator="lessThan">
      <formula>70</formula>
    </cfRule>
  </conditionalFormatting>
  <conditionalFormatting sqref="G12:L41">
    <cfRule type="cellIs" dxfId="33" priority="3" operator="lessThan">
      <formula>70</formula>
    </cfRule>
  </conditionalFormatting>
  <conditionalFormatting sqref="O12:AB41">
    <cfRule type="cellIs" dxfId="32" priority="2" operator="lessThan">
      <formula>70</formula>
    </cfRule>
  </conditionalFormatting>
  <conditionalFormatting sqref="Y48:AB48">
    <cfRule type="cellIs" dxfId="31" priority="10" operator="lessThan">
      <formula>70</formula>
    </cfRule>
  </conditionalFormatting>
  <conditionalFormatting sqref="AE48:AG49">
    <cfRule type="cellIs" dxfId="30" priority="9" operator="lessThan">
      <formula>70</formula>
    </cfRule>
  </conditionalFormatting>
  <conditionalFormatting sqref="AE12:AJ41">
    <cfRule type="cellIs" dxfId="29" priority="1" operator="lessThan">
      <formula>70</formula>
    </cfRule>
  </conditionalFormatting>
  <conditionalFormatting sqref="AK11:AP55 E48:X48 AC48:AD48 AH48:AJ49 E49:AD49 E50:AJ55">
    <cfRule type="cellIs" dxfId="28" priority="19" operator="lessThan">
      <formula>70</formula>
    </cfRule>
  </conditionalFormatting>
  <conditionalFormatting sqref="AR11:AR55">
    <cfRule type="cellIs" dxfId="27" priority="17" operator="lessThan">
      <formula>70</formula>
    </cfRule>
  </conditionalFormatting>
  <conditionalFormatting sqref="AR11:AY55">
    <cfRule type="cellIs" dxfId="26" priority="18" operator="lessThan">
      <formula>70</formula>
    </cfRule>
  </conditionalFormatting>
  <conditionalFormatting sqref="AZ11:AZ55">
    <cfRule type="cellIs" dxfId="25" priority="12" operator="lessThan">
      <formula>70</formula>
    </cfRule>
  </conditionalFormatting>
  <dataValidations count="1">
    <dataValidation type="custom" allowBlank="1" showInputMessage="1" showErrorMessage="1" sqref="E11:AJ46" xr:uid="{8D1454D8-3499-4AD5-A218-437E892118CC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0" t="s">
        <v>144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3" t="s">
        <v>98</v>
      </c>
      <c r="AP7" s="196" t="s">
        <v>103</v>
      </c>
      <c r="AR7" s="165" t="s">
        <v>20</v>
      </c>
      <c r="AS7" s="166"/>
      <c r="AT7" s="166"/>
      <c r="AU7" s="167"/>
      <c r="AV7" s="226" t="s">
        <v>21</v>
      </c>
      <c r="AW7" s="227"/>
      <c r="AX7" s="227"/>
      <c r="AY7" s="228"/>
      <c r="AZ7" s="220" t="s">
        <v>102</v>
      </c>
      <c r="BA7" s="221"/>
      <c r="BB7" s="220" t="s">
        <v>104</v>
      </c>
      <c r="BC7" s="221"/>
    </row>
    <row r="8" spans="1:61" ht="15.75" thickBot="1" x14ac:dyDescent="0.3">
      <c r="AO8" s="194"/>
      <c r="AP8" s="197"/>
      <c r="AR8" s="168"/>
      <c r="AS8" s="169"/>
      <c r="AT8" s="169"/>
      <c r="AU8" s="170"/>
      <c r="AV8" s="229"/>
      <c r="AW8" s="230"/>
      <c r="AX8" s="230"/>
      <c r="AY8" s="231"/>
      <c r="AZ8" s="224"/>
      <c r="BA8" s="225"/>
      <c r="BB8" s="222"/>
      <c r="BC8" s="223"/>
    </row>
    <row r="9" spans="1:61" x14ac:dyDescent="0.25">
      <c r="A9" s="179" t="s">
        <v>5</v>
      </c>
      <c r="B9" s="188" t="s">
        <v>220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99" t="s">
        <v>91</v>
      </c>
      <c r="N9" s="200"/>
      <c r="O9" s="200"/>
      <c r="P9" s="200"/>
      <c r="Q9" s="200"/>
      <c r="R9" s="200"/>
      <c r="S9" s="200"/>
      <c r="T9" s="201"/>
      <c r="U9" s="211" t="s">
        <v>92</v>
      </c>
      <c r="V9" s="212"/>
      <c r="W9" s="212"/>
      <c r="X9" s="212"/>
      <c r="Y9" s="212"/>
      <c r="Z9" s="212"/>
      <c r="AA9" s="212"/>
      <c r="AB9" s="213"/>
      <c r="AC9" s="202" t="s">
        <v>93</v>
      </c>
      <c r="AD9" s="203"/>
      <c r="AE9" s="203"/>
      <c r="AF9" s="203"/>
      <c r="AG9" s="203"/>
      <c r="AH9" s="203"/>
      <c r="AI9" s="203"/>
      <c r="AJ9" s="204"/>
      <c r="AK9" s="205" t="s">
        <v>94</v>
      </c>
      <c r="AL9" s="207" t="s">
        <v>95</v>
      </c>
      <c r="AM9" s="214" t="s">
        <v>96</v>
      </c>
      <c r="AN9" s="209" t="s">
        <v>97</v>
      </c>
      <c r="AO9" s="194"/>
      <c r="AP9" s="197"/>
      <c r="AR9" s="177" t="s">
        <v>42</v>
      </c>
      <c r="AS9" s="171" t="s">
        <v>43</v>
      </c>
      <c r="AT9" s="173" t="s">
        <v>44</v>
      </c>
      <c r="AU9" s="175" t="s">
        <v>99</v>
      </c>
      <c r="AV9" s="177" t="s">
        <v>46</v>
      </c>
      <c r="AW9" s="171" t="s">
        <v>105</v>
      </c>
      <c r="AX9" s="173" t="s">
        <v>106</v>
      </c>
      <c r="AY9" s="233" t="s">
        <v>107</v>
      </c>
      <c r="AZ9" s="216" t="s">
        <v>100</v>
      </c>
      <c r="BA9" s="218" t="s">
        <v>101</v>
      </c>
      <c r="BB9" s="217" t="s">
        <v>57</v>
      </c>
      <c r="BC9" s="232" t="s">
        <v>58</v>
      </c>
    </row>
    <row r="10" spans="1:61" ht="15.75" thickBot="1" x14ac:dyDescent="0.3">
      <c r="A10" s="180"/>
      <c r="B10" s="189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6"/>
      <c r="AL10" s="208"/>
      <c r="AM10" s="215"/>
      <c r="AN10" s="210"/>
      <c r="AO10" s="195"/>
      <c r="AP10" s="198"/>
      <c r="AR10" s="178"/>
      <c r="AS10" s="172"/>
      <c r="AT10" s="174"/>
      <c r="AU10" s="176"/>
      <c r="AV10" s="178"/>
      <c r="AW10" s="172"/>
      <c r="AX10" s="174"/>
      <c r="AY10" s="234"/>
      <c r="AZ10" s="217"/>
      <c r="BA10" s="219"/>
      <c r="BB10" s="217"/>
      <c r="BC10" s="232"/>
      <c r="BE10" s="315" t="s">
        <v>0</v>
      </c>
      <c r="BF10" s="315" t="s">
        <v>1</v>
      </c>
      <c r="BG10" s="316" t="s">
        <v>2</v>
      </c>
      <c r="BH10" s="315" t="s">
        <v>3</v>
      </c>
      <c r="BI10" s="315" t="s">
        <v>50</v>
      </c>
    </row>
    <row r="11" spans="1:61" ht="15" customHeight="1" x14ac:dyDescent="0.25">
      <c r="A11" s="41">
        <v>1</v>
      </c>
      <c r="B11" s="140" t="s">
        <v>221</v>
      </c>
      <c r="C11" s="152" t="s">
        <v>147</v>
      </c>
      <c r="D11" s="155" t="s">
        <v>148</v>
      </c>
      <c r="E11" s="42">
        <v>87</v>
      </c>
      <c r="F11" s="43"/>
      <c r="G11" s="43">
        <v>90</v>
      </c>
      <c r="H11" s="43"/>
      <c r="I11" s="43">
        <v>87</v>
      </c>
      <c r="J11" s="43"/>
      <c r="K11" s="43">
        <v>50</v>
      </c>
      <c r="L11" s="44"/>
      <c r="M11" s="42">
        <v>85</v>
      </c>
      <c r="N11" s="43"/>
      <c r="O11" s="43">
        <v>82</v>
      </c>
      <c r="P11" s="43"/>
      <c r="Q11" s="43">
        <v>80</v>
      </c>
      <c r="R11" s="43"/>
      <c r="S11" s="43">
        <v>75</v>
      </c>
      <c r="T11" s="44"/>
      <c r="U11" s="42">
        <v>85</v>
      </c>
      <c r="V11" s="43"/>
      <c r="W11" s="43">
        <v>80</v>
      </c>
      <c r="X11" s="43"/>
      <c r="Y11" s="43">
        <v>82</v>
      </c>
      <c r="Z11" s="43"/>
      <c r="AA11" s="43">
        <v>75</v>
      </c>
      <c r="AB11" s="44"/>
      <c r="AC11" s="31">
        <v>90</v>
      </c>
      <c r="AD11" s="32"/>
      <c r="AE11" s="32">
        <v>85</v>
      </c>
      <c r="AF11" s="32"/>
      <c r="AG11" s="32">
        <v>88</v>
      </c>
      <c r="AH11" s="32"/>
      <c r="AI11" s="32">
        <v>78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66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80.5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80.5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85.25</v>
      </c>
      <c r="AO11" s="60">
        <f>AVERAGE(AK11:AN11)</f>
        <v>78.0625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78.0625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86.75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84.25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84.25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57</v>
      </c>
      <c r="BI11" s="32">
        <f>AVERAGE(BE11:BH11)</f>
        <v>78.0625</v>
      </c>
    </row>
    <row r="12" spans="1:61" x14ac:dyDescent="0.25">
      <c r="A12" s="45">
        <v>2</v>
      </c>
      <c r="B12" s="140" t="s">
        <v>222</v>
      </c>
      <c r="C12" s="155" t="s">
        <v>149</v>
      </c>
      <c r="D12" s="152" t="s">
        <v>150</v>
      </c>
      <c r="E12" s="31">
        <v>75</v>
      </c>
      <c r="F12" s="32"/>
      <c r="G12" s="32">
        <v>50</v>
      </c>
      <c r="H12" s="32"/>
      <c r="I12" s="32">
        <v>30</v>
      </c>
      <c r="J12" s="32"/>
      <c r="K12" s="32">
        <v>50</v>
      </c>
      <c r="L12" s="33"/>
      <c r="M12" s="31">
        <v>78</v>
      </c>
      <c r="N12" s="32"/>
      <c r="O12" s="32">
        <v>40</v>
      </c>
      <c r="P12" s="32"/>
      <c r="Q12" s="32">
        <v>50</v>
      </c>
      <c r="R12" s="32"/>
      <c r="S12" s="32">
        <v>35</v>
      </c>
      <c r="T12" s="33"/>
      <c r="U12" s="31">
        <v>80</v>
      </c>
      <c r="V12" s="32"/>
      <c r="W12" s="32">
        <v>40</v>
      </c>
      <c r="X12" s="32"/>
      <c r="Y12" s="32">
        <v>50</v>
      </c>
      <c r="Z12" s="32"/>
      <c r="AA12" s="32">
        <v>45</v>
      </c>
      <c r="AB12" s="33"/>
      <c r="AC12" s="11">
        <v>82</v>
      </c>
      <c r="AD12" s="32"/>
      <c r="AE12" s="32">
        <v>50</v>
      </c>
      <c r="AF12" s="32"/>
      <c r="AG12" s="32">
        <v>40</v>
      </c>
      <c r="AH12" s="32"/>
      <c r="AI12" s="32">
        <v>50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18.75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19.5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20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20.5</v>
      </c>
      <c r="AO12" s="65">
        <f t="shared" ref="AO12:AO55" si="4">AVERAGE(AK12:AN12)</f>
        <v>19.6875</v>
      </c>
      <c r="AP12" s="54"/>
      <c r="AR12" s="71">
        <f t="shared" ref="AR12:AR55" si="5">IF(AO12&lt;70, AO12*0.5, "")</f>
        <v>9.84375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19.6875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78.75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19.6875</v>
      </c>
    </row>
    <row r="13" spans="1:61" ht="24" x14ac:dyDescent="0.25">
      <c r="A13" s="45">
        <v>3</v>
      </c>
      <c r="B13" s="140" t="s">
        <v>223</v>
      </c>
      <c r="C13" s="152" t="s">
        <v>151</v>
      </c>
      <c r="D13" s="155" t="s">
        <v>152</v>
      </c>
      <c r="E13" s="31">
        <v>0</v>
      </c>
      <c r="F13" s="32"/>
      <c r="G13" s="32">
        <v>0</v>
      </c>
      <c r="H13" s="32"/>
      <c r="I13" s="32">
        <v>0</v>
      </c>
      <c r="J13" s="32"/>
      <c r="K13" s="32">
        <v>0</v>
      </c>
      <c r="L13" s="33"/>
      <c r="M13" s="31">
        <v>0</v>
      </c>
      <c r="N13" s="32"/>
      <c r="O13" s="32">
        <v>0</v>
      </c>
      <c r="P13" s="32"/>
      <c r="Q13" s="32">
        <v>0</v>
      </c>
      <c r="R13" s="32"/>
      <c r="S13" s="32">
        <v>0</v>
      </c>
      <c r="T13" s="33"/>
      <c r="U13" s="31">
        <v>0</v>
      </c>
      <c r="V13" s="32"/>
      <c r="W13" s="32">
        <v>0</v>
      </c>
      <c r="X13" s="32"/>
      <c r="Y13" s="32">
        <v>0</v>
      </c>
      <c r="Z13" s="32"/>
      <c r="AA13" s="32">
        <v>0</v>
      </c>
      <c r="AB13" s="33"/>
      <c r="AC13" s="11">
        <v>0</v>
      </c>
      <c r="AD13" s="32"/>
      <c r="AE13" s="32">
        <v>0</v>
      </c>
      <c r="AF13" s="32"/>
      <c r="AG13" s="32">
        <v>0</v>
      </c>
      <c r="AH13" s="32"/>
      <c r="AI13" s="32">
        <v>0</v>
      </c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55" t="s">
        <v>153</v>
      </c>
      <c r="D14" s="156" t="s">
        <v>154</v>
      </c>
      <c r="E14" s="31">
        <v>78</v>
      </c>
      <c r="F14" s="32"/>
      <c r="G14" s="32">
        <v>80</v>
      </c>
      <c r="H14" s="32"/>
      <c r="I14" s="32">
        <v>70</v>
      </c>
      <c r="J14" s="32"/>
      <c r="K14" s="32">
        <v>70</v>
      </c>
      <c r="L14" s="33"/>
      <c r="M14" s="31">
        <v>75</v>
      </c>
      <c r="N14" s="32"/>
      <c r="O14" s="32">
        <v>82</v>
      </c>
      <c r="P14" s="32"/>
      <c r="Q14" s="32">
        <v>72</v>
      </c>
      <c r="R14" s="32"/>
      <c r="S14" s="32">
        <v>70</v>
      </c>
      <c r="T14" s="33"/>
      <c r="U14" s="31">
        <v>70</v>
      </c>
      <c r="V14" s="32"/>
      <c r="W14" s="32">
        <v>75</v>
      </c>
      <c r="X14" s="32"/>
      <c r="Y14" s="32">
        <v>70</v>
      </c>
      <c r="Z14" s="32"/>
      <c r="AA14" s="32">
        <v>72</v>
      </c>
      <c r="AB14" s="33"/>
      <c r="AC14" s="11">
        <v>75</v>
      </c>
      <c r="AD14" s="32"/>
      <c r="AE14" s="32">
        <v>78</v>
      </c>
      <c r="AF14" s="32"/>
      <c r="AG14" s="32">
        <v>76</v>
      </c>
      <c r="AH14" s="32"/>
      <c r="AI14" s="32">
        <v>70</v>
      </c>
      <c r="AJ14" s="13"/>
      <c r="AK14" s="61">
        <f>SUMIF(E14:E14, "&gt;=70") / 4 +SUMIF(G14:G14, "&gt;=70") / 4 +SUMIF(I14:I14, "&gt;=70") / 4 +SUMIF(K14:K14, "&gt;=70") / 4 + SUMIF(F14:F14, "&gt;1") / 4 + SUMIF(H14:H14, "&gt;1") / 4 + SUMIF(J14:J14, "&gt;1") / 4 + SUMIF(L14:L14, "&gt;1") / 4</f>
        <v>74.5</v>
      </c>
      <c r="AL14" s="62">
        <f t="shared" si="1"/>
        <v>74.75</v>
      </c>
      <c r="AM14" s="63">
        <f t="shared" si="2"/>
        <v>71.75</v>
      </c>
      <c r="AN14" s="64">
        <f t="shared" si="3"/>
        <v>74.75</v>
      </c>
      <c r="AO14" s="65">
        <f t="shared" si="4"/>
        <v>73.9375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73.9375</v>
      </c>
      <c r="BC14" s="81" t="str">
        <f t="shared" si="13"/>
        <v/>
      </c>
      <c r="BE14" s="32">
        <f t="shared" si="14"/>
        <v>74.5</v>
      </c>
      <c r="BF14" s="32">
        <f t="shared" si="15"/>
        <v>78.75</v>
      </c>
      <c r="BG14" s="32">
        <f t="shared" si="16"/>
        <v>72</v>
      </c>
      <c r="BH14" s="32">
        <f t="shared" si="17"/>
        <v>70.5</v>
      </c>
      <c r="BI14" s="32">
        <f t="shared" ref="BI14:BI55" si="18">AVERAGE(BE14:BH14)</f>
        <v>73.9375</v>
      </c>
    </row>
    <row r="15" spans="1:61" x14ac:dyDescent="0.25">
      <c r="A15" s="45">
        <v>5</v>
      </c>
      <c r="B15" s="140" t="s">
        <v>225</v>
      </c>
      <c r="C15" s="156" t="s">
        <v>155</v>
      </c>
      <c r="D15" s="155" t="s">
        <v>156</v>
      </c>
      <c r="E15" s="31">
        <v>70</v>
      </c>
      <c r="F15" s="32"/>
      <c r="G15" s="32">
        <v>80</v>
      </c>
      <c r="H15" s="32"/>
      <c r="I15" s="32">
        <v>71</v>
      </c>
      <c r="J15" s="32"/>
      <c r="K15" s="32">
        <v>70</v>
      </c>
      <c r="L15" s="33"/>
      <c r="M15" s="31">
        <v>70</v>
      </c>
      <c r="N15" s="32"/>
      <c r="O15" s="32">
        <v>70</v>
      </c>
      <c r="P15" s="32"/>
      <c r="Q15" s="32">
        <v>70</v>
      </c>
      <c r="R15" s="32"/>
      <c r="S15" s="32">
        <v>70</v>
      </c>
      <c r="T15" s="33"/>
      <c r="U15" s="31">
        <v>72</v>
      </c>
      <c r="V15" s="32"/>
      <c r="W15" s="32">
        <v>77</v>
      </c>
      <c r="X15" s="32"/>
      <c r="Y15" s="32">
        <v>70</v>
      </c>
      <c r="Z15" s="32"/>
      <c r="AA15" s="32">
        <v>70</v>
      </c>
      <c r="AB15" s="33"/>
      <c r="AC15" s="11">
        <v>70</v>
      </c>
      <c r="AD15" s="32"/>
      <c r="AE15" s="32">
        <v>70</v>
      </c>
      <c r="AF15" s="32"/>
      <c r="AG15" s="32">
        <v>70</v>
      </c>
      <c r="AH15" s="32"/>
      <c r="AI15" s="32">
        <v>70</v>
      </c>
      <c r="AJ15" s="13"/>
      <c r="AK15" s="61">
        <f t="shared" si="0"/>
        <v>72.75</v>
      </c>
      <c r="AL15" s="62">
        <f t="shared" si="1"/>
        <v>70</v>
      </c>
      <c r="AM15" s="63">
        <f t="shared" si="2"/>
        <v>72.25</v>
      </c>
      <c r="AN15" s="64">
        <f t="shared" si="3"/>
        <v>70</v>
      </c>
      <c r="AO15" s="65">
        <f t="shared" si="4"/>
        <v>71.25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71.25</v>
      </c>
      <c r="BC15" s="81" t="str">
        <f t="shared" si="13"/>
        <v/>
      </c>
      <c r="BE15" s="32">
        <f t="shared" si="14"/>
        <v>70.5</v>
      </c>
      <c r="BF15" s="32">
        <f t="shared" si="15"/>
        <v>74.25</v>
      </c>
      <c r="BG15" s="32">
        <f t="shared" si="16"/>
        <v>70.25</v>
      </c>
      <c r="BH15" s="32">
        <f t="shared" si="17"/>
        <v>70</v>
      </c>
      <c r="BI15" s="32">
        <f t="shared" si="18"/>
        <v>71.25</v>
      </c>
    </row>
    <row r="16" spans="1:61" x14ac:dyDescent="0.25">
      <c r="A16" s="45">
        <v>6</v>
      </c>
      <c r="B16" s="140" t="s">
        <v>226</v>
      </c>
      <c r="C16" s="155" t="s">
        <v>157</v>
      </c>
      <c r="D16" s="152" t="s">
        <v>158</v>
      </c>
      <c r="E16" s="31">
        <v>98</v>
      </c>
      <c r="F16" s="32"/>
      <c r="G16" s="32">
        <v>90</v>
      </c>
      <c r="H16" s="32"/>
      <c r="I16" s="32">
        <v>85</v>
      </c>
      <c r="J16" s="32"/>
      <c r="K16" s="32">
        <v>85</v>
      </c>
      <c r="L16" s="33"/>
      <c r="M16" s="31">
        <v>95</v>
      </c>
      <c r="N16" s="32"/>
      <c r="O16" s="32">
        <v>90</v>
      </c>
      <c r="P16" s="32"/>
      <c r="Q16" s="32">
        <v>80</v>
      </c>
      <c r="R16" s="32"/>
      <c r="S16" s="32">
        <v>88</v>
      </c>
      <c r="T16" s="33"/>
      <c r="U16" s="31">
        <v>92</v>
      </c>
      <c r="V16" s="32"/>
      <c r="W16" s="32">
        <v>90</v>
      </c>
      <c r="X16" s="32"/>
      <c r="Y16" s="32">
        <v>90</v>
      </c>
      <c r="Z16" s="32"/>
      <c r="AA16" s="32">
        <v>90</v>
      </c>
      <c r="AB16" s="33"/>
      <c r="AC16" s="11">
        <v>95</v>
      </c>
      <c r="AD16" s="32"/>
      <c r="AE16" s="32">
        <v>100</v>
      </c>
      <c r="AF16" s="32"/>
      <c r="AG16" s="32">
        <v>87</v>
      </c>
      <c r="AH16" s="32"/>
      <c r="AI16" s="32">
        <v>90</v>
      </c>
      <c r="AJ16" s="13"/>
      <c r="AK16" s="61">
        <f t="shared" si="0"/>
        <v>89.5</v>
      </c>
      <c r="AL16" s="62">
        <f t="shared" si="1"/>
        <v>88.25</v>
      </c>
      <c r="AM16" s="63">
        <f t="shared" si="2"/>
        <v>90.5</v>
      </c>
      <c r="AN16" s="64">
        <f t="shared" si="3"/>
        <v>93</v>
      </c>
      <c r="AO16" s="65">
        <f t="shared" si="4"/>
        <v>90.3125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90.3125</v>
      </c>
      <c r="BC16" s="81" t="str">
        <f t="shared" si="13"/>
        <v/>
      </c>
      <c r="BE16" s="32">
        <f t="shared" si="14"/>
        <v>95</v>
      </c>
      <c r="BF16" s="32">
        <f t="shared" si="15"/>
        <v>92.5</v>
      </c>
      <c r="BG16" s="32">
        <f t="shared" si="16"/>
        <v>85.5</v>
      </c>
      <c r="BH16" s="32">
        <f t="shared" si="17"/>
        <v>88.25</v>
      </c>
      <c r="BI16" s="32">
        <f t="shared" si="18"/>
        <v>90.3125</v>
      </c>
    </row>
    <row r="17" spans="1:61" x14ac:dyDescent="0.25">
      <c r="A17" s="45">
        <v>7</v>
      </c>
      <c r="B17" s="140" t="s">
        <v>227</v>
      </c>
      <c r="C17" s="155" t="s">
        <v>159</v>
      </c>
      <c r="D17" s="157" t="s">
        <v>160</v>
      </c>
      <c r="E17" s="31">
        <v>85</v>
      </c>
      <c r="F17" s="32"/>
      <c r="G17" s="32">
        <v>90</v>
      </c>
      <c r="H17" s="32"/>
      <c r="I17" s="32">
        <v>85</v>
      </c>
      <c r="J17" s="32"/>
      <c r="K17" s="32">
        <v>90</v>
      </c>
      <c r="L17" s="33"/>
      <c r="M17" s="31">
        <v>80</v>
      </c>
      <c r="N17" s="32"/>
      <c r="O17" s="32">
        <v>95</v>
      </c>
      <c r="P17" s="32"/>
      <c r="Q17" s="32">
        <v>90</v>
      </c>
      <c r="R17" s="32"/>
      <c r="S17" s="32">
        <v>88</v>
      </c>
      <c r="T17" s="33"/>
      <c r="U17" s="31">
        <v>90</v>
      </c>
      <c r="V17" s="32"/>
      <c r="W17" s="32">
        <v>91</v>
      </c>
      <c r="X17" s="32"/>
      <c r="Y17" s="32">
        <v>90</v>
      </c>
      <c r="Z17" s="32"/>
      <c r="AA17" s="32">
        <v>92</v>
      </c>
      <c r="AB17" s="33"/>
      <c r="AC17" s="11">
        <v>85</v>
      </c>
      <c r="AD17" s="32"/>
      <c r="AE17" s="32">
        <v>90</v>
      </c>
      <c r="AF17" s="32"/>
      <c r="AG17" s="32">
        <v>90</v>
      </c>
      <c r="AH17" s="32"/>
      <c r="AI17" s="32">
        <v>87</v>
      </c>
      <c r="AJ17" s="13"/>
      <c r="AK17" s="61">
        <f t="shared" si="0"/>
        <v>87.5</v>
      </c>
      <c r="AL17" s="62">
        <f t="shared" si="1"/>
        <v>88.25</v>
      </c>
      <c r="AM17" s="63">
        <f t="shared" si="2"/>
        <v>90.75</v>
      </c>
      <c r="AN17" s="64">
        <f t="shared" si="3"/>
        <v>88</v>
      </c>
      <c r="AO17" s="65">
        <f t="shared" si="4"/>
        <v>88.625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88.625</v>
      </c>
      <c r="BC17" s="81" t="str">
        <f t="shared" si="13"/>
        <v/>
      </c>
      <c r="BE17" s="32">
        <f t="shared" si="14"/>
        <v>85</v>
      </c>
      <c r="BF17" s="32">
        <f t="shared" si="15"/>
        <v>91.5</v>
      </c>
      <c r="BG17" s="32">
        <f t="shared" si="16"/>
        <v>88.75</v>
      </c>
      <c r="BH17" s="32">
        <f t="shared" si="17"/>
        <v>89.25</v>
      </c>
      <c r="BI17" s="32">
        <f t="shared" si="18"/>
        <v>88.625</v>
      </c>
    </row>
    <row r="18" spans="1:61" x14ac:dyDescent="0.25">
      <c r="A18" s="45">
        <v>8</v>
      </c>
      <c r="B18" s="140" t="s">
        <v>228</v>
      </c>
      <c r="C18" s="152" t="s">
        <v>161</v>
      </c>
      <c r="D18" s="152" t="s">
        <v>162</v>
      </c>
      <c r="E18" s="31">
        <v>70</v>
      </c>
      <c r="F18" s="32"/>
      <c r="G18" s="32">
        <v>75</v>
      </c>
      <c r="H18" s="32"/>
      <c r="I18" s="32">
        <v>70</v>
      </c>
      <c r="J18" s="32"/>
      <c r="K18" s="32">
        <v>72</v>
      </c>
      <c r="L18" s="33"/>
      <c r="M18" s="31">
        <v>70</v>
      </c>
      <c r="N18" s="32"/>
      <c r="O18" s="32">
        <v>78</v>
      </c>
      <c r="P18" s="32"/>
      <c r="Q18" s="32">
        <v>75</v>
      </c>
      <c r="R18" s="32"/>
      <c r="S18" s="32">
        <v>71</v>
      </c>
      <c r="T18" s="33"/>
      <c r="U18" s="31">
        <v>75</v>
      </c>
      <c r="V18" s="32"/>
      <c r="W18" s="32">
        <v>70</v>
      </c>
      <c r="X18" s="32"/>
      <c r="Y18" s="32">
        <v>74</v>
      </c>
      <c r="Z18" s="32"/>
      <c r="AA18" s="32">
        <v>75</v>
      </c>
      <c r="AB18" s="33"/>
      <c r="AC18" s="11">
        <v>72</v>
      </c>
      <c r="AD18" s="32"/>
      <c r="AE18" s="32">
        <v>75</v>
      </c>
      <c r="AF18" s="32"/>
      <c r="AG18" s="32">
        <v>73</v>
      </c>
      <c r="AH18" s="32"/>
      <c r="AI18" s="32">
        <v>70</v>
      </c>
      <c r="AJ18" s="13"/>
      <c r="AK18" s="61">
        <f t="shared" si="0"/>
        <v>71.75</v>
      </c>
      <c r="AL18" s="62">
        <f t="shared" si="1"/>
        <v>73.5</v>
      </c>
      <c r="AM18" s="63">
        <f t="shared" si="2"/>
        <v>73.5</v>
      </c>
      <c r="AN18" s="64">
        <f t="shared" si="3"/>
        <v>72.5</v>
      </c>
      <c r="AO18" s="65">
        <f t="shared" si="4"/>
        <v>72.8125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72.8125</v>
      </c>
      <c r="BC18" s="81" t="str">
        <f t="shared" si="13"/>
        <v/>
      </c>
      <c r="BE18" s="32">
        <f t="shared" si="14"/>
        <v>71.75</v>
      </c>
      <c r="BF18" s="32">
        <f t="shared" si="15"/>
        <v>74.5</v>
      </c>
      <c r="BG18" s="32">
        <f t="shared" si="16"/>
        <v>73</v>
      </c>
      <c r="BH18" s="32">
        <f t="shared" si="17"/>
        <v>72</v>
      </c>
      <c r="BI18" s="32">
        <f t="shared" si="18"/>
        <v>72.8125</v>
      </c>
    </row>
    <row r="19" spans="1:61" x14ac:dyDescent="0.25">
      <c r="A19" s="45">
        <v>9</v>
      </c>
      <c r="B19" s="140" t="s">
        <v>229</v>
      </c>
      <c r="C19" s="155" t="s">
        <v>163</v>
      </c>
      <c r="D19" s="155" t="s">
        <v>164</v>
      </c>
      <c r="E19" s="31">
        <v>78</v>
      </c>
      <c r="F19" s="32"/>
      <c r="G19" s="32">
        <v>80</v>
      </c>
      <c r="H19" s="32"/>
      <c r="I19" s="32">
        <v>75</v>
      </c>
      <c r="J19" s="32"/>
      <c r="K19" s="32">
        <v>70</v>
      </c>
      <c r="L19" s="33"/>
      <c r="M19" s="31">
        <v>75</v>
      </c>
      <c r="N19" s="32"/>
      <c r="O19" s="32">
        <v>78</v>
      </c>
      <c r="P19" s="32"/>
      <c r="Q19" s="32">
        <v>78</v>
      </c>
      <c r="R19" s="32"/>
      <c r="S19" s="32">
        <v>70</v>
      </c>
      <c r="T19" s="33"/>
      <c r="U19" s="31">
        <v>78</v>
      </c>
      <c r="V19" s="32"/>
      <c r="W19" s="32">
        <v>75</v>
      </c>
      <c r="X19" s="32"/>
      <c r="Y19" s="32">
        <v>77</v>
      </c>
      <c r="Z19" s="32"/>
      <c r="AA19" s="32">
        <v>70</v>
      </c>
      <c r="AB19" s="33"/>
      <c r="AC19" s="11">
        <v>80</v>
      </c>
      <c r="AD19" s="32"/>
      <c r="AE19" s="32">
        <v>78</v>
      </c>
      <c r="AF19" s="32"/>
      <c r="AG19" s="32">
        <v>77</v>
      </c>
      <c r="AH19" s="32"/>
      <c r="AI19" s="32">
        <v>70</v>
      </c>
      <c r="AJ19" s="13"/>
      <c r="AK19" s="61">
        <f t="shared" si="0"/>
        <v>75.75</v>
      </c>
      <c r="AL19" s="62">
        <f t="shared" si="1"/>
        <v>75.25</v>
      </c>
      <c r="AM19" s="63">
        <f t="shared" si="2"/>
        <v>75</v>
      </c>
      <c r="AN19" s="64">
        <f t="shared" si="3"/>
        <v>76.25</v>
      </c>
      <c r="AO19" s="65">
        <f t="shared" si="4"/>
        <v>75.5625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75.5625</v>
      </c>
      <c r="BC19" s="81" t="str">
        <f t="shared" si="13"/>
        <v/>
      </c>
      <c r="BE19" s="32">
        <f t="shared" si="14"/>
        <v>77.75</v>
      </c>
      <c r="BF19" s="32">
        <f t="shared" si="15"/>
        <v>77.75</v>
      </c>
      <c r="BG19" s="32">
        <f t="shared" si="16"/>
        <v>76.75</v>
      </c>
      <c r="BH19" s="32">
        <f t="shared" si="17"/>
        <v>70</v>
      </c>
      <c r="BI19" s="32">
        <f t="shared" si="18"/>
        <v>75.5625</v>
      </c>
    </row>
    <row r="20" spans="1:61" x14ac:dyDescent="0.25">
      <c r="A20" s="45">
        <v>10</v>
      </c>
      <c r="B20" s="140" t="s">
        <v>230</v>
      </c>
      <c r="C20" s="156" t="s">
        <v>165</v>
      </c>
      <c r="D20" s="156" t="s">
        <v>166</v>
      </c>
      <c r="E20" s="31">
        <v>75</v>
      </c>
      <c r="F20" s="32"/>
      <c r="G20" s="32">
        <v>80</v>
      </c>
      <c r="H20" s="32"/>
      <c r="I20" s="32">
        <v>85</v>
      </c>
      <c r="J20" s="32"/>
      <c r="K20" s="32">
        <v>85</v>
      </c>
      <c r="L20" s="33"/>
      <c r="M20" s="31">
        <v>82</v>
      </c>
      <c r="N20" s="32"/>
      <c r="O20" s="32">
        <v>78</v>
      </c>
      <c r="P20" s="32"/>
      <c r="Q20" s="32">
        <v>83</v>
      </c>
      <c r="R20" s="32"/>
      <c r="S20" s="32">
        <v>87</v>
      </c>
      <c r="T20" s="33"/>
      <c r="U20" s="31">
        <v>85</v>
      </c>
      <c r="V20" s="32"/>
      <c r="W20" s="32">
        <v>80</v>
      </c>
      <c r="X20" s="32"/>
      <c r="Y20" s="32">
        <v>80</v>
      </c>
      <c r="Z20" s="32"/>
      <c r="AA20" s="32">
        <v>85</v>
      </c>
      <c r="AB20" s="33"/>
      <c r="AC20" s="11">
        <v>82</v>
      </c>
      <c r="AD20" s="32"/>
      <c r="AE20" s="32">
        <v>75</v>
      </c>
      <c r="AF20" s="32"/>
      <c r="AG20" s="32">
        <v>80</v>
      </c>
      <c r="AH20" s="32"/>
      <c r="AI20" s="32">
        <v>85</v>
      </c>
      <c r="AJ20" s="13"/>
      <c r="AK20" s="61">
        <f t="shared" si="0"/>
        <v>81.25</v>
      </c>
      <c r="AL20" s="62">
        <f t="shared" si="1"/>
        <v>82.5</v>
      </c>
      <c r="AM20" s="63">
        <f t="shared" si="2"/>
        <v>82.5</v>
      </c>
      <c r="AN20" s="64">
        <f t="shared" si="3"/>
        <v>80.5</v>
      </c>
      <c r="AO20" s="65">
        <f t="shared" si="4"/>
        <v>81.6875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81.6875</v>
      </c>
      <c r="BC20" s="81" t="str">
        <f t="shared" si="13"/>
        <v/>
      </c>
      <c r="BE20" s="32">
        <f t="shared" si="14"/>
        <v>81</v>
      </c>
      <c r="BF20" s="32">
        <f t="shared" si="15"/>
        <v>78.25</v>
      </c>
      <c r="BG20" s="32">
        <f t="shared" si="16"/>
        <v>82</v>
      </c>
      <c r="BH20" s="32">
        <f t="shared" si="17"/>
        <v>85.5</v>
      </c>
      <c r="BI20" s="32">
        <f t="shared" si="18"/>
        <v>81.6875</v>
      </c>
    </row>
    <row r="21" spans="1:61" x14ac:dyDescent="0.25">
      <c r="A21" s="45">
        <v>11</v>
      </c>
      <c r="B21" s="140" t="s">
        <v>231</v>
      </c>
      <c r="C21" s="155" t="s">
        <v>167</v>
      </c>
      <c r="D21" s="158" t="s">
        <v>168</v>
      </c>
      <c r="E21" s="31">
        <v>70</v>
      </c>
      <c r="F21" s="32"/>
      <c r="G21" s="32">
        <v>70</v>
      </c>
      <c r="H21" s="32"/>
      <c r="I21" s="32">
        <v>73</v>
      </c>
      <c r="J21" s="32"/>
      <c r="K21" s="32">
        <v>71</v>
      </c>
      <c r="L21" s="33"/>
      <c r="M21" s="31">
        <v>71</v>
      </c>
      <c r="N21" s="32"/>
      <c r="O21" s="32">
        <v>70</v>
      </c>
      <c r="P21" s="32"/>
      <c r="Q21" s="32">
        <v>73</v>
      </c>
      <c r="R21" s="32"/>
      <c r="S21" s="32">
        <v>70</v>
      </c>
      <c r="T21" s="33"/>
      <c r="U21" s="31">
        <v>70</v>
      </c>
      <c r="V21" s="32"/>
      <c r="W21" s="32">
        <v>72</v>
      </c>
      <c r="X21" s="32"/>
      <c r="Y21" s="32">
        <v>71</v>
      </c>
      <c r="Z21" s="32"/>
      <c r="AA21" s="32">
        <v>70</v>
      </c>
      <c r="AB21" s="33"/>
      <c r="AC21" s="11">
        <v>70</v>
      </c>
      <c r="AD21" s="32"/>
      <c r="AE21" s="32">
        <v>70</v>
      </c>
      <c r="AF21" s="32"/>
      <c r="AG21" s="32">
        <v>74</v>
      </c>
      <c r="AH21" s="32"/>
      <c r="AI21" s="32">
        <v>70</v>
      </c>
      <c r="AJ21" s="13"/>
      <c r="AK21" s="61">
        <f t="shared" si="0"/>
        <v>71</v>
      </c>
      <c r="AL21" s="62">
        <f t="shared" si="1"/>
        <v>71</v>
      </c>
      <c r="AM21" s="63">
        <f t="shared" si="2"/>
        <v>70.75</v>
      </c>
      <c r="AN21" s="64">
        <f t="shared" si="3"/>
        <v>71</v>
      </c>
      <c r="AO21" s="65">
        <f t="shared" si="4"/>
        <v>70.9375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70.9375</v>
      </c>
      <c r="BC21" s="81" t="str">
        <f t="shared" si="13"/>
        <v/>
      </c>
      <c r="BE21" s="32">
        <f t="shared" si="14"/>
        <v>70.25</v>
      </c>
      <c r="BF21" s="32">
        <f t="shared" si="15"/>
        <v>70.5</v>
      </c>
      <c r="BG21" s="32">
        <f t="shared" si="16"/>
        <v>72.75</v>
      </c>
      <c r="BH21" s="32">
        <f t="shared" si="17"/>
        <v>70.25</v>
      </c>
      <c r="BI21" s="32">
        <f t="shared" si="18"/>
        <v>70.9375</v>
      </c>
    </row>
    <row r="22" spans="1:61" x14ac:dyDescent="0.25">
      <c r="A22" s="45">
        <v>12</v>
      </c>
      <c r="B22" s="140" t="s">
        <v>232</v>
      </c>
      <c r="C22" s="155" t="s">
        <v>169</v>
      </c>
      <c r="D22" s="156" t="s">
        <v>170</v>
      </c>
      <c r="E22" s="31">
        <v>85</v>
      </c>
      <c r="F22" s="32"/>
      <c r="G22" s="32">
        <v>80</v>
      </c>
      <c r="H22" s="32"/>
      <c r="I22" s="32">
        <v>75</v>
      </c>
      <c r="J22" s="32"/>
      <c r="K22" s="32">
        <v>78</v>
      </c>
      <c r="L22" s="33"/>
      <c r="M22" s="31">
        <v>82</v>
      </c>
      <c r="N22" s="32"/>
      <c r="O22" s="32">
        <v>80</v>
      </c>
      <c r="P22" s="32"/>
      <c r="Q22" s="32">
        <v>76</v>
      </c>
      <c r="R22" s="32"/>
      <c r="S22" s="32">
        <v>75</v>
      </c>
      <c r="T22" s="33"/>
      <c r="U22" s="31">
        <v>85</v>
      </c>
      <c r="V22" s="32"/>
      <c r="W22" s="32">
        <v>83</v>
      </c>
      <c r="X22" s="32"/>
      <c r="Y22" s="32">
        <v>78</v>
      </c>
      <c r="Z22" s="32"/>
      <c r="AA22" s="32">
        <v>75</v>
      </c>
      <c r="AB22" s="33"/>
      <c r="AC22" s="11">
        <v>82</v>
      </c>
      <c r="AD22" s="32"/>
      <c r="AE22" s="32">
        <v>80</v>
      </c>
      <c r="AF22" s="32"/>
      <c r="AG22" s="32">
        <v>75</v>
      </c>
      <c r="AH22" s="32"/>
      <c r="AI22" s="32">
        <v>75</v>
      </c>
      <c r="AJ22" s="13"/>
      <c r="AK22" s="61">
        <f t="shared" si="0"/>
        <v>79.5</v>
      </c>
      <c r="AL22" s="62">
        <f t="shared" si="1"/>
        <v>78.25</v>
      </c>
      <c r="AM22" s="63">
        <f t="shared" si="2"/>
        <v>80.25</v>
      </c>
      <c r="AN22" s="64">
        <f t="shared" si="3"/>
        <v>78</v>
      </c>
      <c r="AO22" s="65">
        <f t="shared" si="4"/>
        <v>79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79</v>
      </c>
      <c r="BC22" s="81" t="str">
        <f t="shared" si="13"/>
        <v/>
      </c>
      <c r="BE22" s="32">
        <f t="shared" si="14"/>
        <v>83.5</v>
      </c>
      <c r="BF22" s="32">
        <f t="shared" si="15"/>
        <v>80.75</v>
      </c>
      <c r="BG22" s="32">
        <f t="shared" si="16"/>
        <v>76</v>
      </c>
      <c r="BH22" s="32">
        <f t="shared" si="17"/>
        <v>75.75</v>
      </c>
      <c r="BI22" s="32">
        <f t="shared" si="18"/>
        <v>79</v>
      </c>
    </row>
    <row r="23" spans="1:61" x14ac:dyDescent="0.25">
      <c r="A23" s="45">
        <v>13</v>
      </c>
      <c r="B23" s="140" t="s">
        <v>233</v>
      </c>
      <c r="C23" s="152" t="s">
        <v>171</v>
      </c>
      <c r="D23" s="158" t="s">
        <v>172</v>
      </c>
      <c r="E23" s="31">
        <v>70</v>
      </c>
      <c r="F23" s="32"/>
      <c r="G23" s="32">
        <v>70</v>
      </c>
      <c r="H23" s="32"/>
      <c r="I23" s="32">
        <v>0</v>
      </c>
      <c r="J23" s="32"/>
      <c r="K23" s="32">
        <v>0</v>
      </c>
      <c r="L23" s="33"/>
      <c r="M23" s="31">
        <v>70</v>
      </c>
      <c r="N23" s="32"/>
      <c r="O23" s="32">
        <v>72</v>
      </c>
      <c r="P23" s="32"/>
      <c r="Q23" s="32">
        <v>0</v>
      </c>
      <c r="R23" s="32"/>
      <c r="S23" s="32">
        <v>0</v>
      </c>
      <c r="T23" s="33"/>
      <c r="U23" s="31">
        <v>60</v>
      </c>
      <c r="V23" s="32"/>
      <c r="W23" s="32">
        <v>75</v>
      </c>
      <c r="X23" s="32"/>
      <c r="Y23" s="32">
        <v>0</v>
      </c>
      <c r="Z23" s="32"/>
      <c r="AA23" s="32">
        <v>0</v>
      </c>
      <c r="AB23" s="33"/>
      <c r="AC23" s="11">
        <v>75</v>
      </c>
      <c r="AD23" s="32"/>
      <c r="AE23" s="32">
        <v>0</v>
      </c>
      <c r="AF23" s="32"/>
      <c r="AG23" s="32">
        <v>0</v>
      </c>
      <c r="AH23" s="32"/>
      <c r="AI23" s="32">
        <v>0</v>
      </c>
      <c r="AJ23" s="13"/>
      <c r="AK23" s="61">
        <f t="shared" si="0"/>
        <v>35</v>
      </c>
      <c r="AL23" s="62">
        <f t="shared" si="1"/>
        <v>35.5</v>
      </c>
      <c r="AM23" s="63">
        <f t="shared" si="2"/>
        <v>18.75</v>
      </c>
      <c r="AN23" s="64">
        <f t="shared" si="3"/>
        <v>18.75</v>
      </c>
      <c r="AO23" s="65">
        <f t="shared" si="4"/>
        <v>27</v>
      </c>
      <c r="AP23" s="54"/>
      <c r="AR23" s="71">
        <f t="shared" si="5"/>
        <v>13.5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27</v>
      </c>
      <c r="BE23" s="32">
        <f t="shared" si="14"/>
        <v>53.75</v>
      </c>
      <c r="BF23" s="32">
        <f t="shared" si="15"/>
        <v>54.25</v>
      </c>
      <c r="BG23" s="32">
        <f t="shared" si="16"/>
        <v>0</v>
      </c>
      <c r="BH23" s="32">
        <f t="shared" si="17"/>
        <v>0</v>
      </c>
      <c r="BI23" s="32">
        <f t="shared" si="18"/>
        <v>27</v>
      </c>
    </row>
    <row r="24" spans="1:61" x14ac:dyDescent="0.25">
      <c r="A24" s="45">
        <v>14</v>
      </c>
      <c r="B24" s="140" t="s">
        <v>234</v>
      </c>
      <c r="C24" s="155" t="s">
        <v>173</v>
      </c>
      <c r="D24" s="152" t="s">
        <v>174</v>
      </c>
      <c r="E24" s="31">
        <v>90</v>
      </c>
      <c r="F24" s="32"/>
      <c r="G24" s="32">
        <v>92</v>
      </c>
      <c r="H24" s="32"/>
      <c r="I24" s="32">
        <v>95</v>
      </c>
      <c r="J24" s="32"/>
      <c r="K24" s="32">
        <v>94</v>
      </c>
      <c r="L24" s="33"/>
      <c r="M24" s="31">
        <v>91</v>
      </c>
      <c r="N24" s="32"/>
      <c r="O24" s="32">
        <v>95</v>
      </c>
      <c r="P24" s="32"/>
      <c r="Q24" s="32">
        <v>98</v>
      </c>
      <c r="R24" s="32"/>
      <c r="S24" s="32">
        <v>99</v>
      </c>
      <c r="T24" s="33"/>
      <c r="U24" s="31">
        <v>90</v>
      </c>
      <c r="V24" s="32"/>
      <c r="W24" s="32">
        <v>95</v>
      </c>
      <c r="X24" s="32"/>
      <c r="Y24" s="32">
        <v>94</v>
      </c>
      <c r="Z24" s="32"/>
      <c r="AA24" s="32">
        <v>98</v>
      </c>
      <c r="AB24" s="33"/>
      <c r="AC24" s="11">
        <v>97</v>
      </c>
      <c r="AD24" s="32"/>
      <c r="AE24" s="32">
        <v>98</v>
      </c>
      <c r="AF24" s="32"/>
      <c r="AG24" s="32">
        <v>95</v>
      </c>
      <c r="AH24" s="32"/>
      <c r="AI24" s="32">
        <v>100</v>
      </c>
      <c r="AJ24" s="13"/>
      <c r="AK24" s="61">
        <f t="shared" si="0"/>
        <v>92.75</v>
      </c>
      <c r="AL24" s="62">
        <f t="shared" si="1"/>
        <v>95.75</v>
      </c>
      <c r="AM24" s="63">
        <f t="shared" si="2"/>
        <v>94.25</v>
      </c>
      <c r="AN24" s="64">
        <f t="shared" si="3"/>
        <v>97.5</v>
      </c>
      <c r="AO24" s="65">
        <f t="shared" si="4"/>
        <v>95.0625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95.0625</v>
      </c>
      <c r="BC24" s="81" t="str">
        <f t="shared" si="13"/>
        <v/>
      </c>
      <c r="BE24" s="32">
        <f t="shared" si="14"/>
        <v>92</v>
      </c>
      <c r="BF24" s="32">
        <f t="shared" si="15"/>
        <v>95</v>
      </c>
      <c r="BG24" s="32">
        <f t="shared" si="16"/>
        <v>95.5</v>
      </c>
      <c r="BH24" s="32">
        <f t="shared" si="17"/>
        <v>97.75</v>
      </c>
      <c r="BI24" s="32">
        <f t="shared" si="18"/>
        <v>95.0625</v>
      </c>
    </row>
    <row r="25" spans="1:61" x14ac:dyDescent="0.25">
      <c r="A25" s="45">
        <v>15</v>
      </c>
      <c r="B25" s="140" t="s">
        <v>235</v>
      </c>
      <c r="C25" s="156" t="s">
        <v>175</v>
      </c>
      <c r="D25" s="155" t="s">
        <v>176</v>
      </c>
      <c r="E25" s="31">
        <v>0</v>
      </c>
      <c r="F25" s="32"/>
      <c r="G25" s="32">
        <v>0</v>
      </c>
      <c r="H25" s="32"/>
      <c r="I25" s="32">
        <v>0</v>
      </c>
      <c r="J25" s="32"/>
      <c r="K25" s="32">
        <v>0</v>
      </c>
      <c r="L25" s="33"/>
      <c r="M25" s="31">
        <v>0</v>
      </c>
      <c r="N25" s="32"/>
      <c r="O25" s="32">
        <v>0</v>
      </c>
      <c r="P25" s="32"/>
      <c r="Q25" s="32">
        <v>0</v>
      </c>
      <c r="R25" s="32"/>
      <c r="S25" s="32">
        <v>0</v>
      </c>
      <c r="T25" s="33"/>
      <c r="U25" s="31">
        <v>0</v>
      </c>
      <c r="V25" s="32"/>
      <c r="W25" s="32">
        <v>0</v>
      </c>
      <c r="X25" s="32"/>
      <c r="Y25" s="32">
        <v>0</v>
      </c>
      <c r="Z25" s="32"/>
      <c r="AA25" s="32">
        <v>0</v>
      </c>
      <c r="AB25" s="33"/>
      <c r="AC25" s="11">
        <v>0</v>
      </c>
      <c r="AD25" s="32"/>
      <c r="AE25" s="32">
        <v>0</v>
      </c>
      <c r="AF25" s="32"/>
      <c r="AG25" s="32">
        <v>0</v>
      </c>
      <c r="AH25" s="32"/>
      <c r="AI25" s="32">
        <v>0</v>
      </c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55" t="s">
        <v>177</v>
      </c>
      <c r="D26" s="159" t="s">
        <v>178</v>
      </c>
      <c r="E26" s="31">
        <v>75</v>
      </c>
      <c r="F26" s="32"/>
      <c r="G26" s="32">
        <v>80</v>
      </c>
      <c r="H26" s="32"/>
      <c r="I26" s="32">
        <v>77</v>
      </c>
      <c r="J26" s="32"/>
      <c r="K26" s="32">
        <v>82</v>
      </c>
      <c r="L26" s="33"/>
      <c r="M26" s="31">
        <v>75</v>
      </c>
      <c r="N26" s="32"/>
      <c r="O26" s="32">
        <v>78</v>
      </c>
      <c r="P26" s="32"/>
      <c r="Q26" s="32">
        <v>80</v>
      </c>
      <c r="R26" s="32"/>
      <c r="S26" s="32">
        <v>80</v>
      </c>
      <c r="T26" s="33"/>
      <c r="U26" s="31">
        <v>75</v>
      </c>
      <c r="V26" s="32"/>
      <c r="W26" s="32">
        <v>77</v>
      </c>
      <c r="X26" s="32"/>
      <c r="Y26" s="32">
        <v>75</v>
      </c>
      <c r="Z26" s="32"/>
      <c r="AA26" s="32">
        <v>80</v>
      </c>
      <c r="AB26" s="33"/>
      <c r="AC26" s="11">
        <v>80</v>
      </c>
      <c r="AD26" s="32"/>
      <c r="AE26" s="32">
        <v>75</v>
      </c>
      <c r="AF26" s="32"/>
      <c r="AG26" s="32">
        <v>77</v>
      </c>
      <c r="AH26" s="32"/>
      <c r="AI26" s="32">
        <v>80</v>
      </c>
      <c r="AJ26" s="13"/>
      <c r="AK26" s="61">
        <f t="shared" si="0"/>
        <v>78.5</v>
      </c>
      <c r="AL26" s="62">
        <f t="shared" si="1"/>
        <v>78.25</v>
      </c>
      <c r="AM26" s="63">
        <f t="shared" si="2"/>
        <v>76.75</v>
      </c>
      <c r="AN26" s="64">
        <f t="shared" si="3"/>
        <v>78</v>
      </c>
      <c r="AO26" s="65">
        <f t="shared" si="4"/>
        <v>77.875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77.875</v>
      </c>
      <c r="BC26" s="81" t="str">
        <f t="shared" si="13"/>
        <v/>
      </c>
      <c r="BE26" s="32">
        <f t="shared" si="14"/>
        <v>76.25</v>
      </c>
      <c r="BF26" s="32">
        <f t="shared" si="15"/>
        <v>77.5</v>
      </c>
      <c r="BG26" s="32">
        <f t="shared" si="16"/>
        <v>77.25</v>
      </c>
      <c r="BH26" s="32">
        <f t="shared" si="17"/>
        <v>80.5</v>
      </c>
      <c r="BI26" s="32">
        <f t="shared" si="18"/>
        <v>77.875</v>
      </c>
    </row>
    <row r="27" spans="1:61" x14ac:dyDescent="0.25">
      <c r="A27" s="45">
        <v>17</v>
      </c>
      <c r="B27" s="140" t="s">
        <v>237</v>
      </c>
      <c r="C27" s="155" t="s">
        <v>179</v>
      </c>
      <c r="D27" s="160" t="s">
        <v>180</v>
      </c>
      <c r="E27" s="31">
        <v>80</v>
      </c>
      <c r="F27" s="32"/>
      <c r="G27" s="32">
        <v>82</v>
      </c>
      <c r="H27" s="32"/>
      <c r="I27" s="32">
        <v>70</v>
      </c>
      <c r="J27" s="32"/>
      <c r="K27" s="32">
        <v>72</v>
      </c>
      <c r="L27" s="33"/>
      <c r="M27" s="31">
        <v>80</v>
      </c>
      <c r="N27" s="32"/>
      <c r="O27" s="32">
        <v>80</v>
      </c>
      <c r="P27" s="32"/>
      <c r="Q27" s="32">
        <v>70</v>
      </c>
      <c r="R27" s="32"/>
      <c r="S27" s="32">
        <v>70</v>
      </c>
      <c r="T27" s="33"/>
      <c r="U27" s="31">
        <v>90</v>
      </c>
      <c r="V27" s="32"/>
      <c r="W27" s="32">
        <v>85</v>
      </c>
      <c r="X27" s="32"/>
      <c r="Y27" s="32">
        <v>71</v>
      </c>
      <c r="Z27" s="32"/>
      <c r="AA27" s="32">
        <v>70</v>
      </c>
      <c r="AB27" s="33"/>
      <c r="AC27" s="11">
        <v>80</v>
      </c>
      <c r="AD27" s="32"/>
      <c r="AE27" s="32">
        <v>85</v>
      </c>
      <c r="AF27" s="32"/>
      <c r="AG27" s="32">
        <v>70</v>
      </c>
      <c r="AH27" s="32"/>
      <c r="AI27" s="32">
        <v>75</v>
      </c>
      <c r="AJ27" s="13"/>
      <c r="AK27" s="61">
        <f t="shared" si="0"/>
        <v>76</v>
      </c>
      <c r="AL27" s="62">
        <f t="shared" si="1"/>
        <v>75</v>
      </c>
      <c r="AM27" s="63">
        <f t="shared" si="2"/>
        <v>79</v>
      </c>
      <c r="AN27" s="64">
        <f t="shared" si="3"/>
        <v>77.5</v>
      </c>
      <c r="AO27" s="65">
        <f t="shared" si="4"/>
        <v>76.875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76.875</v>
      </c>
      <c r="BC27" s="81" t="str">
        <f t="shared" si="13"/>
        <v/>
      </c>
      <c r="BE27" s="32">
        <f t="shared" si="14"/>
        <v>82.5</v>
      </c>
      <c r="BF27" s="32">
        <f t="shared" si="15"/>
        <v>83</v>
      </c>
      <c r="BG27" s="32">
        <f t="shared" si="16"/>
        <v>70.25</v>
      </c>
      <c r="BH27" s="32">
        <f t="shared" si="17"/>
        <v>71.75</v>
      </c>
      <c r="BI27" s="32">
        <f t="shared" si="18"/>
        <v>76.875</v>
      </c>
    </row>
    <row r="28" spans="1:61" x14ac:dyDescent="0.25">
      <c r="A28" s="45">
        <v>18</v>
      </c>
      <c r="B28" s="140" t="s">
        <v>238</v>
      </c>
      <c r="C28" s="152" t="s">
        <v>181</v>
      </c>
      <c r="D28" s="152" t="s">
        <v>182</v>
      </c>
      <c r="E28" s="31">
        <v>95</v>
      </c>
      <c r="F28" s="32"/>
      <c r="G28" s="32">
        <v>100</v>
      </c>
      <c r="H28" s="32"/>
      <c r="I28" s="32">
        <v>85</v>
      </c>
      <c r="J28" s="32"/>
      <c r="K28" s="32">
        <v>90</v>
      </c>
      <c r="L28" s="33"/>
      <c r="M28" s="31">
        <v>100</v>
      </c>
      <c r="N28" s="32"/>
      <c r="O28" s="32">
        <v>95</v>
      </c>
      <c r="P28" s="32"/>
      <c r="Q28" s="32">
        <v>92</v>
      </c>
      <c r="R28" s="32"/>
      <c r="S28" s="32">
        <v>95</v>
      </c>
      <c r="T28" s="33"/>
      <c r="U28" s="31">
        <v>90</v>
      </c>
      <c r="V28" s="32"/>
      <c r="W28" s="32">
        <v>100</v>
      </c>
      <c r="X28" s="32"/>
      <c r="Y28" s="32">
        <v>95</v>
      </c>
      <c r="Z28" s="32"/>
      <c r="AA28" s="32">
        <v>94</v>
      </c>
      <c r="AB28" s="33"/>
      <c r="AC28" s="11">
        <v>90</v>
      </c>
      <c r="AD28" s="32"/>
      <c r="AE28" s="32">
        <v>95</v>
      </c>
      <c r="AF28" s="32"/>
      <c r="AG28" s="32">
        <v>95</v>
      </c>
      <c r="AH28" s="32"/>
      <c r="AI28" s="32">
        <v>93</v>
      </c>
      <c r="AJ28" s="13"/>
      <c r="AK28" s="61">
        <f t="shared" si="0"/>
        <v>92.5</v>
      </c>
      <c r="AL28" s="62">
        <f t="shared" si="1"/>
        <v>95.5</v>
      </c>
      <c r="AM28" s="63">
        <f t="shared" si="2"/>
        <v>94.75</v>
      </c>
      <c r="AN28" s="64">
        <f t="shared" si="3"/>
        <v>93.25</v>
      </c>
      <c r="AO28" s="65">
        <f t="shared" si="4"/>
        <v>94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94</v>
      </c>
      <c r="BC28" s="81" t="str">
        <f t="shared" si="13"/>
        <v/>
      </c>
      <c r="BE28" s="32">
        <f t="shared" si="14"/>
        <v>93.75</v>
      </c>
      <c r="BF28" s="32">
        <f t="shared" si="15"/>
        <v>97.5</v>
      </c>
      <c r="BG28" s="32">
        <f t="shared" si="16"/>
        <v>91.75</v>
      </c>
      <c r="BH28" s="32">
        <f t="shared" si="17"/>
        <v>93</v>
      </c>
      <c r="BI28" s="32">
        <f t="shared" si="18"/>
        <v>94</v>
      </c>
    </row>
    <row r="29" spans="1:61" x14ac:dyDescent="0.25">
      <c r="A29" s="45">
        <v>19</v>
      </c>
      <c r="B29" s="140" t="s">
        <v>239</v>
      </c>
      <c r="C29" s="152" t="s">
        <v>183</v>
      </c>
      <c r="D29" s="155" t="s">
        <v>184</v>
      </c>
      <c r="E29" s="31">
        <v>85</v>
      </c>
      <c r="F29" s="32"/>
      <c r="G29" s="32">
        <v>80</v>
      </c>
      <c r="H29" s="32"/>
      <c r="I29" s="32">
        <v>85</v>
      </c>
      <c r="J29" s="32"/>
      <c r="K29" s="32">
        <v>70</v>
      </c>
      <c r="L29" s="33"/>
      <c r="M29" s="31">
        <v>75</v>
      </c>
      <c r="N29" s="32"/>
      <c r="O29" s="32">
        <v>85</v>
      </c>
      <c r="P29" s="32"/>
      <c r="Q29" s="32">
        <v>82</v>
      </c>
      <c r="R29" s="32"/>
      <c r="S29" s="32">
        <v>70</v>
      </c>
      <c r="T29" s="33"/>
      <c r="U29" s="31">
        <v>88</v>
      </c>
      <c r="V29" s="32"/>
      <c r="W29" s="32">
        <v>80</v>
      </c>
      <c r="X29" s="32"/>
      <c r="Y29" s="32">
        <v>87</v>
      </c>
      <c r="Z29" s="32"/>
      <c r="AA29" s="32">
        <v>73</v>
      </c>
      <c r="AB29" s="33"/>
      <c r="AC29" s="11">
        <v>82</v>
      </c>
      <c r="AD29" s="32"/>
      <c r="AE29" s="32">
        <v>77</v>
      </c>
      <c r="AF29" s="32"/>
      <c r="AG29" s="32">
        <v>88</v>
      </c>
      <c r="AH29" s="32"/>
      <c r="AI29" s="32">
        <v>72</v>
      </c>
      <c r="AJ29" s="13"/>
      <c r="AK29" s="61">
        <f t="shared" si="0"/>
        <v>80</v>
      </c>
      <c r="AL29" s="62">
        <f t="shared" si="1"/>
        <v>78</v>
      </c>
      <c r="AM29" s="63">
        <f t="shared" si="2"/>
        <v>82</v>
      </c>
      <c r="AN29" s="64">
        <f t="shared" si="3"/>
        <v>79.75</v>
      </c>
      <c r="AO29" s="65">
        <f t="shared" si="4"/>
        <v>79.9375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79.9375</v>
      </c>
      <c r="BC29" s="81" t="str">
        <f t="shared" si="13"/>
        <v/>
      </c>
      <c r="BE29" s="32">
        <f t="shared" si="14"/>
        <v>82.5</v>
      </c>
      <c r="BF29" s="32">
        <f t="shared" si="15"/>
        <v>80.5</v>
      </c>
      <c r="BG29" s="32">
        <f t="shared" si="16"/>
        <v>85.5</v>
      </c>
      <c r="BH29" s="32">
        <f t="shared" si="17"/>
        <v>71.25</v>
      </c>
      <c r="BI29" s="32">
        <f t="shared" si="18"/>
        <v>79.9375</v>
      </c>
    </row>
    <row r="30" spans="1:61" x14ac:dyDescent="0.25">
      <c r="A30" s="45">
        <v>20</v>
      </c>
      <c r="B30" s="140" t="s">
        <v>240</v>
      </c>
      <c r="C30" s="155" t="s">
        <v>185</v>
      </c>
      <c r="D30" s="158" t="s">
        <v>186</v>
      </c>
      <c r="E30" s="31">
        <v>80</v>
      </c>
      <c r="F30" s="32"/>
      <c r="G30" s="32">
        <v>80</v>
      </c>
      <c r="H30" s="32"/>
      <c r="I30" s="32">
        <v>0</v>
      </c>
      <c r="J30" s="32"/>
      <c r="K30" s="32">
        <v>0</v>
      </c>
      <c r="L30" s="33"/>
      <c r="M30" s="31">
        <v>85</v>
      </c>
      <c r="N30" s="32"/>
      <c r="O30" s="32">
        <v>90</v>
      </c>
      <c r="P30" s="32"/>
      <c r="Q30" s="32">
        <v>0</v>
      </c>
      <c r="R30" s="32"/>
      <c r="S30" s="32">
        <v>0</v>
      </c>
      <c r="T30" s="33"/>
      <c r="U30" s="31">
        <v>85</v>
      </c>
      <c r="V30" s="32"/>
      <c r="W30" s="32">
        <v>87</v>
      </c>
      <c r="X30" s="32"/>
      <c r="Y30" s="32">
        <v>0</v>
      </c>
      <c r="Z30" s="32"/>
      <c r="AA30" s="32">
        <v>0</v>
      </c>
      <c r="AB30" s="33"/>
      <c r="AC30" s="11">
        <v>90</v>
      </c>
      <c r="AD30" s="32"/>
      <c r="AE30" s="32">
        <v>92</v>
      </c>
      <c r="AF30" s="32"/>
      <c r="AG30" s="32">
        <v>0</v>
      </c>
      <c r="AH30" s="32"/>
      <c r="AI30" s="32">
        <v>0</v>
      </c>
      <c r="AJ30" s="13"/>
      <c r="AK30" s="61">
        <f t="shared" si="0"/>
        <v>40</v>
      </c>
      <c r="AL30" s="62">
        <f t="shared" si="1"/>
        <v>43.75</v>
      </c>
      <c r="AM30" s="63">
        <f t="shared" si="2"/>
        <v>43</v>
      </c>
      <c r="AN30" s="64">
        <f t="shared" si="3"/>
        <v>45.5</v>
      </c>
      <c r="AO30" s="65">
        <f t="shared" si="4"/>
        <v>43.0625</v>
      </c>
      <c r="AP30" s="54"/>
      <c r="AR30" s="71">
        <f t="shared" si="5"/>
        <v>21.53125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43.0625</v>
      </c>
      <c r="BE30" s="32">
        <f t="shared" si="14"/>
        <v>85</v>
      </c>
      <c r="BF30" s="32">
        <f t="shared" si="15"/>
        <v>87.25</v>
      </c>
      <c r="BG30" s="32">
        <f t="shared" si="16"/>
        <v>0</v>
      </c>
      <c r="BH30" s="32">
        <f t="shared" si="17"/>
        <v>0</v>
      </c>
      <c r="BI30" s="32">
        <f t="shared" si="18"/>
        <v>43.0625</v>
      </c>
    </row>
    <row r="31" spans="1:61" x14ac:dyDescent="0.25">
      <c r="A31" s="45">
        <v>21</v>
      </c>
      <c r="B31" s="140" t="s">
        <v>241</v>
      </c>
      <c r="C31" s="156" t="s">
        <v>187</v>
      </c>
      <c r="D31" s="156" t="s">
        <v>188</v>
      </c>
      <c r="E31" s="32">
        <v>85</v>
      </c>
      <c r="F31" s="32"/>
      <c r="G31" s="32">
        <v>85</v>
      </c>
      <c r="H31" s="32"/>
      <c r="I31" s="32">
        <v>75</v>
      </c>
      <c r="J31" s="32"/>
      <c r="K31" s="32">
        <v>40</v>
      </c>
      <c r="L31" s="32"/>
      <c r="M31" s="32">
        <v>90</v>
      </c>
      <c r="N31" s="32"/>
      <c r="O31" s="32">
        <v>90</v>
      </c>
      <c r="P31" s="32"/>
      <c r="Q31" s="32">
        <v>78</v>
      </c>
      <c r="R31" s="32"/>
      <c r="S31" s="32">
        <v>40</v>
      </c>
      <c r="T31" s="32"/>
      <c r="U31" s="32">
        <v>82</v>
      </c>
      <c r="V31" s="32"/>
      <c r="W31" s="32">
        <v>85</v>
      </c>
      <c r="X31" s="32"/>
      <c r="Y31" s="32">
        <v>72</v>
      </c>
      <c r="Z31" s="32"/>
      <c r="AA31" s="32">
        <v>70</v>
      </c>
      <c r="AB31" s="32"/>
      <c r="AC31" s="32">
        <v>80</v>
      </c>
      <c r="AD31" s="32"/>
      <c r="AE31" s="32">
        <v>85</v>
      </c>
      <c r="AF31" s="32"/>
      <c r="AG31" s="32">
        <v>78</v>
      </c>
      <c r="AH31" s="32"/>
      <c r="AI31" s="32">
        <v>70</v>
      </c>
      <c r="AJ31" s="161"/>
      <c r="AK31" s="61">
        <f t="shared" si="0"/>
        <v>61.25</v>
      </c>
      <c r="AL31" s="62">
        <f t="shared" si="1"/>
        <v>64.5</v>
      </c>
      <c r="AM31" s="63">
        <f t="shared" si="2"/>
        <v>77.25</v>
      </c>
      <c r="AN31" s="64">
        <f>SUMIF(AC31:AC31, "&gt;=65") / 4 +SUMIF(AE31:AE31, "&gt;=65") / 4 +SUMIF(AG31:AG31, "&gt;=65") / 4 +SUMIF(AI31:AI31, "&gt;=65") / 4 + SUMIF(AD31:AD31, "&gt;1") / 4 + SUMIF(AF31:AF31, "&gt;1") / 4 + SUMIF(AH31:AH31, "&gt;1") / 4 + SUMIF(AJ31:AJ31, "&gt;1") / 4</f>
        <v>78.25</v>
      </c>
      <c r="AO31" s="65">
        <f t="shared" si="4"/>
        <v>70.3125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70.3125</v>
      </c>
      <c r="BC31" s="81" t="str">
        <f t="shared" si="13"/>
        <v/>
      </c>
      <c r="BE31" s="32">
        <f t="shared" si="14"/>
        <v>84.25</v>
      </c>
      <c r="BF31" s="32">
        <f t="shared" si="15"/>
        <v>86.25</v>
      </c>
      <c r="BG31" s="32">
        <f t="shared" si="16"/>
        <v>75.75</v>
      </c>
      <c r="BH31" s="32">
        <f t="shared" si="17"/>
        <v>35</v>
      </c>
      <c r="BI31" s="32">
        <f t="shared" si="18"/>
        <v>70.3125</v>
      </c>
    </row>
    <row r="32" spans="1:61" x14ac:dyDescent="0.25">
      <c r="A32" s="45">
        <v>22</v>
      </c>
      <c r="B32" s="140" t="s">
        <v>242</v>
      </c>
      <c r="C32" s="155" t="s">
        <v>189</v>
      </c>
      <c r="D32" s="158" t="s">
        <v>190</v>
      </c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K32" s="61">
        <f t="shared" ref="AK32:AK47" si="19">SUMIF(E32:E32, "&gt;=70") / 4 +SUMIF(G32:G32, "&gt;=70") / 4 +SUMIF(I32:I32, "&gt;=70") / 4 +SUMIF(K32:K32, "&gt;=70") / 4 + SUMIF(F32:F32, "&gt;1") / 4 + SUMIF(H32:H32, "&gt;1") / 4 + SUMIF(J32:J32, "&gt;1") / 4 + SUMIF(L32:L32, "&gt;1") / 4</f>
        <v>0</v>
      </c>
      <c r="AL32" s="62">
        <f t="shared" ref="AL32:AL47" si="20">SUMIF(M32:M32, "&gt;=70") / 4 +SUMIF(O32:O32, "&gt;=70") / 4 +SUMIF(Q32:Q32, "&gt;=70") / 4 +SUMIF(S32:S32, "&gt;=70") / 4 + SUMIF(N32:N32, "&gt;1") / 4 + SUMIF(P32:P32, "&gt;1") / 4 + SUMIF(R32:R32, "&gt;1") / 4 + SUMIF(T32:T32, "&gt;1") / 4</f>
        <v>0</v>
      </c>
      <c r="AM32" s="63">
        <f t="shared" ref="AM32:AM47" si="21">SUMIF(U32:U32, "&gt;=70") / 4 +SUMIF(W32:W32, "&gt;=70") / 4 +SUMIF(Y32:Y32, "&gt;=70") / 4 +SUMIF(AA32:AA32, "&gt;=70") / 4 + SUMIF(V32:V32, "&gt;1") / 4 + SUMIF(X32:X32, "&gt;1") / 4 + SUMIF(Z32:Z32, "&gt;1") / 4 + SUMIF(AB32:AB32, "&gt;1") / 4</f>
        <v>0</v>
      </c>
      <c r="AN32" s="64">
        <f t="shared" ref="AN32:AN47" si="22">SUMIF(AC32:AC32, "&gt;=65") / 4 +SUMIF(AE32:AE32, "&gt;=65") / 4 +SUMIF(AG32:AG32, "&gt;=65") / 4 +SUMIF(AI32:AI32, "&gt;=65") / 4 + SUMIF(AD32:AD32, "&gt;1") / 4 + SUMIF(AF32:AF32, "&gt;1") / 4 + SUMIF(AH32:AH32, "&gt;1") / 4 + SUMIF(AJ32:AJ32, "&gt;1") / 4</f>
        <v>0</v>
      </c>
      <c r="AO32" s="65">
        <f t="shared" ref="AO32:AO47" si="23">AVERAGE(AK32:AN32)</f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0" t="s">
        <v>243</v>
      </c>
      <c r="C33" s="155" t="s">
        <v>191</v>
      </c>
      <c r="D33" s="152" t="s">
        <v>192</v>
      </c>
      <c r="E33" s="31">
        <v>82</v>
      </c>
      <c r="F33" s="32"/>
      <c r="G33" s="32">
        <v>80</v>
      </c>
      <c r="H33" s="32"/>
      <c r="I33" s="32">
        <v>78</v>
      </c>
      <c r="J33" s="32"/>
      <c r="K33" s="32">
        <v>85</v>
      </c>
      <c r="L33" s="33"/>
      <c r="M33" s="31">
        <v>80</v>
      </c>
      <c r="N33" s="32"/>
      <c r="O33" s="32">
        <v>75</v>
      </c>
      <c r="P33" s="32"/>
      <c r="Q33" s="32">
        <v>78</v>
      </c>
      <c r="R33" s="32"/>
      <c r="S33" s="32">
        <v>80</v>
      </c>
      <c r="T33" s="33"/>
      <c r="U33" s="31">
        <v>81</v>
      </c>
      <c r="V33" s="32"/>
      <c r="W33" s="32">
        <v>78</v>
      </c>
      <c r="X33" s="32"/>
      <c r="Y33" s="32">
        <v>85</v>
      </c>
      <c r="Z33" s="32"/>
      <c r="AA33" s="32">
        <v>82</v>
      </c>
      <c r="AB33" s="33"/>
      <c r="AC33" s="11">
        <v>80</v>
      </c>
      <c r="AD33" s="32"/>
      <c r="AE33" s="32">
        <v>80</v>
      </c>
      <c r="AF33" s="32"/>
      <c r="AG33" s="32">
        <v>75</v>
      </c>
      <c r="AH33" s="32"/>
      <c r="AI33" s="32">
        <v>85</v>
      </c>
      <c r="AJ33" s="13"/>
      <c r="AK33" s="61">
        <f t="shared" si="19"/>
        <v>81.25</v>
      </c>
      <c r="AL33" s="62">
        <f t="shared" si="20"/>
        <v>78.25</v>
      </c>
      <c r="AM33" s="63">
        <f t="shared" si="21"/>
        <v>81.5</v>
      </c>
      <c r="AN33" s="64">
        <f t="shared" si="22"/>
        <v>80</v>
      </c>
      <c r="AO33" s="65">
        <f t="shared" si="23"/>
        <v>80.25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80.25</v>
      </c>
      <c r="BC33" s="81" t="str">
        <f t="shared" si="13"/>
        <v/>
      </c>
      <c r="BE33" s="32">
        <f t="shared" si="14"/>
        <v>80.75</v>
      </c>
      <c r="BF33" s="32">
        <f t="shared" si="15"/>
        <v>78.25</v>
      </c>
      <c r="BG33" s="32">
        <f t="shared" si="16"/>
        <v>79</v>
      </c>
      <c r="BH33" s="32">
        <f t="shared" si="17"/>
        <v>83</v>
      </c>
      <c r="BI33" s="32">
        <f t="shared" si="18"/>
        <v>80.25</v>
      </c>
    </row>
    <row r="34" spans="1:61" x14ac:dyDescent="0.25">
      <c r="A34" s="45">
        <v>24</v>
      </c>
      <c r="B34" s="140" t="s">
        <v>244</v>
      </c>
      <c r="C34" s="152" t="s">
        <v>193</v>
      </c>
      <c r="D34" s="155" t="s">
        <v>194</v>
      </c>
      <c r="E34" s="31">
        <v>90</v>
      </c>
      <c r="F34" s="32"/>
      <c r="G34" s="32">
        <v>85</v>
      </c>
      <c r="H34" s="32"/>
      <c r="I34" s="32">
        <v>75</v>
      </c>
      <c r="J34" s="32"/>
      <c r="K34" s="32">
        <v>77</v>
      </c>
      <c r="L34" s="33"/>
      <c r="M34" s="31">
        <v>92</v>
      </c>
      <c r="N34" s="32"/>
      <c r="O34" s="32">
        <v>90</v>
      </c>
      <c r="P34" s="32"/>
      <c r="Q34" s="32">
        <v>80</v>
      </c>
      <c r="R34" s="32"/>
      <c r="S34" s="32">
        <v>82</v>
      </c>
      <c r="T34" s="33"/>
      <c r="U34" s="31">
        <v>93</v>
      </c>
      <c r="V34" s="32"/>
      <c r="W34" s="32">
        <v>90</v>
      </c>
      <c r="X34" s="32"/>
      <c r="Y34" s="32">
        <v>80</v>
      </c>
      <c r="Z34" s="32"/>
      <c r="AA34" s="32">
        <v>82</v>
      </c>
      <c r="AB34" s="33"/>
      <c r="AC34" s="11">
        <v>91</v>
      </c>
      <c r="AD34" s="32"/>
      <c r="AE34" s="32">
        <v>90</v>
      </c>
      <c r="AF34" s="32"/>
      <c r="AG34" s="32">
        <v>75</v>
      </c>
      <c r="AH34" s="32"/>
      <c r="AI34" s="32">
        <v>78</v>
      </c>
      <c r="AJ34" s="13"/>
      <c r="AK34" s="61">
        <f t="shared" si="19"/>
        <v>81.75</v>
      </c>
      <c r="AL34" s="62">
        <f t="shared" si="20"/>
        <v>86</v>
      </c>
      <c r="AM34" s="63">
        <f t="shared" si="21"/>
        <v>86.25</v>
      </c>
      <c r="AN34" s="64">
        <f t="shared" si="22"/>
        <v>83.5</v>
      </c>
      <c r="AO34" s="65">
        <f t="shared" si="23"/>
        <v>84.375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84.375</v>
      </c>
      <c r="BC34" s="81" t="str">
        <f t="shared" si="13"/>
        <v/>
      </c>
      <c r="BE34" s="32">
        <f t="shared" si="14"/>
        <v>91.5</v>
      </c>
      <c r="BF34" s="32">
        <f t="shared" si="15"/>
        <v>88.75</v>
      </c>
      <c r="BG34" s="32">
        <f t="shared" si="16"/>
        <v>77.5</v>
      </c>
      <c r="BH34" s="32">
        <f t="shared" si="17"/>
        <v>79.75</v>
      </c>
      <c r="BI34" s="32">
        <f t="shared" si="18"/>
        <v>84.375</v>
      </c>
    </row>
    <row r="35" spans="1:61" x14ac:dyDescent="0.25">
      <c r="A35" s="45">
        <v>25</v>
      </c>
      <c r="B35" s="140" t="s">
        <v>245</v>
      </c>
      <c r="C35" s="155" t="s">
        <v>195</v>
      </c>
      <c r="D35" s="152" t="s">
        <v>196</v>
      </c>
      <c r="E35" s="31">
        <v>0</v>
      </c>
      <c r="F35" s="32"/>
      <c r="G35" s="32">
        <v>0</v>
      </c>
      <c r="H35" s="32"/>
      <c r="I35" s="32">
        <v>0</v>
      </c>
      <c r="J35" s="32"/>
      <c r="K35" s="32">
        <v>0</v>
      </c>
      <c r="L35" s="33"/>
      <c r="M35" s="31">
        <v>0</v>
      </c>
      <c r="N35" s="32"/>
      <c r="O35" s="32">
        <v>0</v>
      </c>
      <c r="P35" s="32"/>
      <c r="Q35" s="32">
        <v>0</v>
      </c>
      <c r="R35" s="32"/>
      <c r="S35" s="32">
        <v>0</v>
      </c>
      <c r="T35" s="33"/>
      <c r="U35" s="31">
        <v>0</v>
      </c>
      <c r="V35" s="32"/>
      <c r="W35" s="32">
        <v>0</v>
      </c>
      <c r="X35" s="32"/>
      <c r="Y35" s="32">
        <v>0</v>
      </c>
      <c r="Z35" s="32"/>
      <c r="AA35" s="32">
        <v>0</v>
      </c>
      <c r="AB35" s="33"/>
      <c r="AC35" s="11">
        <v>0</v>
      </c>
      <c r="AD35" s="32"/>
      <c r="AE35" s="32">
        <v>0</v>
      </c>
      <c r="AF35" s="32"/>
      <c r="AG35" s="32">
        <v>0</v>
      </c>
      <c r="AH35" s="32"/>
      <c r="AI35" s="32">
        <v>0</v>
      </c>
      <c r="AJ35" s="13"/>
      <c r="AK35" s="61">
        <f t="shared" si="19"/>
        <v>0</v>
      </c>
      <c r="AL35" s="62">
        <f t="shared" si="20"/>
        <v>0</v>
      </c>
      <c r="AM35" s="63">
        <f t="shared" si="21"/>
        <v>0</v>
      </c>
      <c r="AN35" s="64">
        <f t="shared" si="22"/>
        <v>0</v>
      </c>
      <c r="AO35" s="65">
        <f t="shared" si="23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56" t="s">
        <v>197</v>
      </c>
      <c r="D36" s="158" t="s">
        <v>198</v>
      </c>
      <c r="E36" s="31">
        <v>0</v>
      </c>
      <c r="F36" s="32"/>
      <c r="G36" s="32">
        <v>0</v>
      </c>
      <c r="H36" s="32"/>
      <c r="I36" s="32">
        <v>0</v>
      </c>
      <c r="J36" s="32"/>
      <c r="K36" s="32">
        <v>0</v>
      </c>
      <c r="L36" s="33"/>
      <c r="M36" s="31">
        <v>0</v>
      </c>
      <c r="N36" s="32"/>
      <c r="O36" s="32">
        <v>0</v>
      </c>
      <c r="P36" s="32"/>
      <c r="Q36" s="32">
        <v>0</v>
      </c>
      <c r="R36" s="32"/>
      <c r="S36" s="32">
        <v>0</v>
      </c>
      <c r="T36" s="33"/>
      <c r="U36" s="31">
        <v>0</v>
      </c>
      <c r="V36" s="32"/>
      <c r="W36" s="32">
        <v>0</v>
      </c>
      <c r="X36" s="32"/>
      <c r="Y36" s="32">
        <v>0</v>
      </c>
      <c r="Z36" s="32"/>
      <c r="AA36" s="32">
        <v>0</v>
      </c>
      <c r="AB36" s="33"/>
      <c r="AC36" s="11">
        <v>0</v>
      </c>
      <c r="AD36" s="32"/>
      <c r="AE36" s="32">
        <v>0</v>
      </c>
      <c r="AF36" s="32"/>
      <c r="AG36" s="32">
        <v>0</v>
      </c>
      <c r="AH36" s="32"/>
      <c r="AI36" s="32">
        <v>0</v>
      </c>
      <c r="AJ36" s="13"/>
      <c r="AK36" s="61">
        <f t="shared" si="19"/>
        <v>0</v>
      </c>
      <c r="AL36" s="62">
        <f t="shared" si="20"/>
        <v>0</v>
      </c>
      <c r="AM36" s="63">
        <f t="shared" si="21"/>
        <v>0</v>
      </c>
      <c r="AN36" s="64">
        <f t="shared" si="22"/>
        <v>0</v>
      </c>
      <c r="AO36" s="65">
        <f t="shared" si="23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0" t="s">
        <v>247</v>
      </c>
      <c r="C37" s="155" t="s">
        <v>199</v>
      </c>
      <c r="D37" s="156" t="s">
        <v>200</v>
      </c>
      <c r="E37" s="31">
        <v>78</v>
      </c>
      <c r="F37" s="32"/>
      <c r="G37" s="32">
        <v>75</v>
      </c>
      <c r="H37" s="32"/>
      <c r="I37" s="32">
        <v>70</v>
      </c>
      <c r="J37" s="32"/>
      <c r="K37" s="32">
        <v>70</v>
      </c>
      <c r="L37" s="33"/>
      <c r="M37" s="31">
        <v>70</v>
      </c>
      <c r="N37" s="32"/>
      <c r="O37" s="32">
        <v>75</v>
      </c>
      <c r="P37" s="32"/>
      <c r="Q37" s="32">
        <v>72</v>
      </c>
      <c r="R37" s="32"/>
      <c r="S37" s="32">
        <v>70</v>
      </c>
      <c r="T37" s="33"/>
      <c r="U37" s="31">
        <v>70</v>
      </c>
      <c r="V37" s="32"/>
      <c r="W37" s="32">
        <v>70</v>
      </c>
      <c r="X37" s="32"/>
      <c r="Y37" s="32">
        <v>72</v>
      </c>
      <c r="Z37" s="32"/>
      <c r="AA37" s="32">
        <v>77</v>
      </c>
      <c r="AB37" s="33"/>
      <c r="AC37" s="11">
        <v>71</v>
      </c>
      <c r="AD37" s="32"/>
      <c r="AE37" s="32">
        <v>70</v>
      </c>
      <c r="AF37" s="32"/>
      <c r="AG37" s="32">
        <v>70</v>
      </c>
      <c r="AH37" s="32"/>
      <c r="AI37" s="32">
        <v>70</v>
      </c>
      <c r="AJ37" s="13"/>
      <c r="AK37" s="61">
        <f t="shared" si="19"/>
        <v>73.25</v>
      </c>
      <c r="AL37" s="62">
        <f t="shared" si="20"/>
        <v>71.75</v>
      </c>
      <c r="AM37" s="63">
        <f t="shared" si="21"/>
        <v>72.25</v>
      </c>
      <c r="AN37" s="64">
        <f t="shared" si="22"/>
        <v>70.25</v>
      </c>
      <c r="AO37" s="65">
        <f t="shared" si="23"/>
        <v>71.875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71.875</v>
      </c>
      <c r="BC37" s="81" t="str">
        <f t="shared" si="13"/>
        <v/>
      </c>
      <c r="BE37" s="32">
        <f t="shared" si="14"/>
        <v>72.25</v>
      </c>
      <c r="BF37" s="32">
        <f t="shared" si="15"/>
        <v>72.5</v>
      </c>
      <c r="BG37" s="32">
        <f t="shared" si="16"/>
        <v>71</v>
      </c>
      <c r="BH37" s="32">
        <f t="shared" si="17"/>
        <v>71.75</v>
      </c>
      <c r="BI37" s="32">
        <f t="shared" si="18"/>
        <v>71.875</v>
      </c>
    </row>
    <row r="38" spans="1:61" x14ac:dyDescent="0.25">
      <c r="A38" s="45">
        <v>28</v>
      </c>
      <c r="B38" s="140" t="s">
        <v>248</v>
      </c>
      <c r="C38" s="155" t="s">
        <v>201</v>
      </c>
      <c r="D38" s="158" t="s">
        <v>202</v>
      </c>
      <c r="E38" s="31">
        <v>75</v>
      </c>
      <c r="F38" s="32"/>
      <c r="G38" s="32">
        <v>70</v>
      </c>
      <c r="H38" s="32"/>
      <c r="I38" s="32">
        <v>70</v>
      </c>
      <c r="J38" s="32"/>
      <c r="K38" s="32">
        <v>72</v>
      </c>
      <c r="L38" s="33"/>
      <c r="M38" s="31">
        <v>80</v>
      </c>
      <c r="N38" s="32"/>
      <c r="O38" s="32">
        <v>78</v>
      </c>
      <c r="P38" s="32"/>
      <c r="Q38" s="32">
        <v>70</v>
      </c>
      <c r="R38" s="32"/>
      <c r="S38" s="32">
        <v>70</v>
      </c>
      <c r="T38" s="33"/>
      <c r="U38" s="31">
        <v>78</v>
      </c>
      <c r="V38" s="32"/>
      <c r="W38" s="32">
        <v>80</v>
      </c>
      <c r="X38" s="32"/>
      <c r="Y38" s="32">
        <v>70</v>
      </c>
      <c r="Z38" s="32"/>
      <c r="AA38" s="32">
        <v>72</v>
      </c>
      <c r="AB38" s="33"/>
      <c r="AC38" s="11">
        <v>75</v>
      </c>
      <c r="AD38" s="32"/>
      <c r="AE38" s="32">
        <v>78</v>
      </c>
      <c r="AF38" s="32"/>
      <c r="AG38" s="32">
        <v>70</v>
      </c>
      <c r="AH38" s="32"/>
      <c r="AI38" s="32">
        <v>72</v>
      </c>
      <c r="AJ38" s="13"/>
      <c r="AK38" s="61">
        <f t="shared" si="19"/>
        <v>71.75</v>
      </c>
      <c r="AL38" s="62">
        <f t="shared" si="20"/>
        <v>74.5</v>
      </c>
      <c r="AM38" s="63">
        <f t="shared" si="21"/>
        <v>75</v>
      </c>
      <c r="AN38" s="64">
        <f t="shared" si="22"/>
        <v>73.75</v>
      </c>
      <c r="AO38" s="65">
        <f t="shared" si="23"/>
        <v>73.75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73.75</v>
      </c>
      <c r="BC38" s="81" t="str">
        <f t="shared" si="13"/>
        <v/>
      </c>
      <c r="BE38" s="32">
        <f t="shared" si="14"/>
        <v>77</v>
      </c>
      <c r="BF38" s="32">
        <f t="shared" si="15"/>
        <v>76.5</v>
      </c>
      <c r="BG38" s="32">
        <f t="shared" si="16"/>
        <v>70</v>
      </c>
      <c r="BH38" s="32">
        <f t="shared" si="17"/>
        <v>71.5</v>
      </c>
      <c r="BI38" s="32">
        <f t="shared" si="18"/>
        <v>73.75</v>
      </c>
    </row>
    <row r="39" spans="1:61" x14ac:dyDescent="0.25">
      <c r="A39" s="45">
        <v>29</v>
      </c>
      <c r="B39" s="140" t="s">
        <v>249</v>
      </c>
      <c r="C39" s="152" t="s">
        <v>203</v>
      </c>
      <c r="D39" s="156" t="s">
        <v>204</v>
      </c>
      <c r="E39" s="31">
        <v>100</v>
      </c>
      <c r="F39" s="32"/>
      <c r="G39" s="32">
        <v>100</v>
      </c>
      <c r="H39" s="32"/>
      <c r="I39" s="32">
        <v>98</v>
      </c>
      <c r="J39" s="32"/>
      <c r="K39" s="32">
        <v>95</v>
      </c>
      <c r="L39" s="33"/>
      <c r="M39" s="31">
        <v>98</v>
      </c>
      <c r="N39" s="32"/>
      <c r="O39" s="32">
        <v>100</v>
      </c>
      <c r="P39" s="32"/>
      <c r="Q39" s="32">
        <v>100</v>
      </c>
      <c r="R39" s="32"/>
      <c r="S39" s="32">
        <v>98</v>
      </c>
      <c r="T39" s="33"/>
      <c r="U39" s="31">
        <v>98</v>
      </c>
      <c r="V39" s="32"/>
      <c r="W39" s="32">
        <v>100</v>
      </c>
      <c r="X39" s="32"/>
      <c r="Y39" s="32">
        <v>95</v>
      </c>
      <c r="Z39" s="32"/>
      <c r="AA39" s="32">
        <v>95</v>
      </c>
      <c r="AB39" s="33"/>
      <c r="AC39" s="11">
        <v>100</v>
      </c>
      <c r="AD39" s="32"/>
      <c r="AE39" s="32">
        <v>100</v>
      </c>
      <c r="AF39" s="32"/>
      <c r="AG39" s="32">
        <v>98</v>
      </c>
      <c r="AH39" s="32"/>
      <c r="AI39" s="32">
        <v>98</v>
      </c>
      <c r="AJ39" s="13"/>
      <c r="AK39" s="61">
        <f t="shared" si="19"/>
        <v>98.25</v>
      </c>
      <c r="AL39" s="62">
        <f t="shared" si="20"/>
        <v>99</v>
      </c>
      <c r="AM39" s="63">
        <f t="shared" si="21"/>
        <v>97</v>
      </c>
      <c r="AN39" s="64">
        <f t="shared" si="22"/>
        <v>99</v>
      </c>
      <c r="AO39" s="65">
        <f t="shared" si="23"/>
        <v>98.3125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98.3125</v>
      </c>
      <c r="BC39" s="81" t="str">
        <f t="shared" si="13"/>
        <v/>
      </c>
      <c r="BE39" s="32">
        <f t="shared" si="14"/>
        <v>99</v>
      </c>
      <c r="BF39" s="32">
        <f t="shared" si="15"/>
        <v>100</v>
      </c>
      <c r="BG39" s="32">
        <f t="shared" si="16"/>
        <v>97.75</v>
      </c>
      <c r="BH39" s="32">
        <f t="shared" si="17"/>
        <v>96.5</v>
      </c>
      <c r="BI39" s="32">
        <f t="shared" si="18"/>
        <v>98.3125</v>
      </c>
    </row>
    <row r="40" spans="1:61" x14ac:dyDescent="0.25">
      <c r="A40" s="45">
        <v>30</v>
      </c>
      <c r="B40" s="140" t="s">
        <v>250</v>
      </c>
      <c r="C40" s="155" t="s">
        <v>205</v>
      </c>
      <c r="D40" s="155" t="s">
        <v>146</v>
      </c>
      <c r="E40" s="31">
        <v>90</v>
      </c>
      <c r="F40" s="32"/>
      <c r="G40" s="32">
        <v>85</v>
      </c>
      <c r="H40" s="32"/>
      <c r="I40" s="32">
        <v>85</v>
      </c>
      <c r="J40" s="32"/>
      <c r="K40" s="32">
        <v>85</v>
      </c>
      <c r="L40" s="33"/>
      <c r="M40" s="31">
        <v>85</v>
      </c>
      <c r="N40" s="32"/>
      <c r="O40" s="32">
        <v>90</v>
      </c>
      <c r="P40" s="32"/>
      <c r="Q40" s="32">
        <v>90</v>
      </c>
      <c r="R40" s="32"/>
      <c r="S40" s="32">
        <v>70</v>
      </c>
      <c r="T40" s="33"/>
      <c r="U40" s="31">
        <v>95</v>
      </c>
      <c r="V40" s="32"/>
      <c r="W40" s="32">
        <v>93</v>
      </c>
      <c r="X40" s="32"/>
      <c r="Y40" s="32">
        <v>90</v>
      </c>
      <c r="Z40" s="32"/>
      <c r="AA40" s="32">
        <v>70</v>
      </c>
      <c r="AB40" s="33"/>
      <c r="AC40" s="11">
        <v>91</v>
      </c>
      <c r="AD40" s="32"/>
      <c r="AE40" s="32">
        <v>95</v>
      </c>
      <c r="AF40" s="32"/>
      <c r="AG40" s="32">
        <v>92</v>
      </c>
      <c r="AH40" s="32"/>
      <c r="AI40" s="32">
        <v>90</v>
      </c>
      <c r="AJ40" s="13"/>
      <c r="AK40" s="61">
        <f t="shared" si="19"/>
        <v>86.25</v>
      </c>
      <c r="AL40" s="62">
        <f t="shared" si="20"/>
        <v>83.75</v>
      </c>
      <c r="AM40" s="63">
        <f t="shared" si="21"/>
        <v>87</v>
      </c>
      <c r="AN40" s="64">
        <f t="shared" si="22"/>
        <v>92</v>
      </c>
      <c r="AO40" s="65">
        <f t="shared" si="23"/>
        <v>87.25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87.25</v>
      </c>
      <c r="BC40" s="81" t="str">
        <f t="shared" si="13"/>
        <v/>
      </c>
      <c r="BE40" s="32">
        <f t="shared" si="14"/>
        <v>90.25</v>
      </c>
      <c r="BF40" s="32">
        <f t="shared" si="15"/>
        <v>90.75</v>
      </c>
      <c r="BG40" s="32">
        <f t="shared" si="16"/>
        <v>89.25</v>
      </c>
      <c r="BH40" s="32">
        <f t="shared" si="17"/>
        <v>78.75</v>
      </c>
      <c r="BI40" s="32">
        <f t="shared" si="18"/>
        <v>87.25</v>
      </c>
    </row>
    <row r="41" spans="1:61" x14ac:dyDescent="0.25">
      <c r="A41" s="45">
        <v>31</v>
      </c>
      <c r="B41" s="140" t="s">
        <v>251</v>
      </c>
      <c r="C41" s="156" t="s">
        <v>206</v>
      </c>
      <c r="D41" s="152" t="s">
        <v>207</v>
      </c>
      <c r="E41" s="31">
        <v>80</v>
      </c>
      <c r="F41" s="32"/>
      <c r="G41" s="32">
        <v>80</v>
      </c>
      <c r="H41" s="32"/>
      <c r="I41" s="32">
        <v>70</v>
      </c>
      <c r="J41" s="32"/>
      <c r="K41" s="32">
        <v>72</v>
      </c>
      <c r="L41" s="33"/>
      <c r="M41" s="31">
        <v>70</v>
      </c>
      <c r="N41" s="32"/>
      <c r="O41" s="32">
        <v>72</v>
      </c>
      <c r="P41" s="32"/>
      <c r="Q41" s="32">
        <v>70</v>
      </c>
      <c r="R41" s="32"/>
      <c r="S41" s="32">
        <v>71</v>
      </c>
      <c r="T41" s="33"/>
      <c r="U41" s="31">
        <v>70</v>
      </c>
      <c r="V41" s="32"/>
      <c r="W41" s="32">
        <v>70</v>
      </c>
      <c r="X41" s="32"/>
      <c r="Y41" s="32">
        <v>72</v>
      </c>
      <c r="Z41" s="32"/>
      <c r="AA41" s="32">
        <v>73</v>
      </c>
      <c r="AB41" s="33"/>
      <c r="AC41" s="11">
        <v>73</v>
      </c>
      <c r="AD41" s="32"/>
      <c r="AE41" s="32">
        <v>72</v>
      </c>
      <c r="AF41" s="32"/>
      <c r="AG41" s="32">
        <v>70</v>
      </c>
      <c r="AH41" s="32"/>
      <c r="AI41" s="32">
        <v>75</v>
      </c>
      <c r="AJ41" s="13"/>
      <c r="AK41" s="61">
        <f t="shared" si="19"/>
        <v>75.5</v>
      </c>
      <c r="AL41" s="62">
        <f t="shared" si="20"/>
        <v>70.75</v>
      </c>
      <c r="AM41" s="63">
        <f t="shared" si="21"/>
        <v>71.25</v>
      </c>
      <c r="AN41" s="64">
        <f t="shared" si="22"/>
        <v>72.5</v>
      </c>
      <c r="AO41" s="65">
        <f t="shared" si="23"/>
        <v>72.5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72.5</v>
      </c>
      <c r="BC41" s="81" t="str">
        <f t="shared" si="13"/>
        <v/>
      </c>
      <c r="BE41" s="32">
        <f t="shared" si="14"/>
        <v>73.25</v>
      </c>
      <c r="BF41" s="32">
        <f t="shared" si="15"/>
        <v>73.5</v>
      </c>
      <c r="BG41" s="32">
        <f t="shared" si="16"/>
        <v>70.5</v>
      </c>
      <c r="BH41" s="32">
        <f t="shared" si="17"/>
        <v>72.75</v>
      </c>
      <c r="BI41" s="32">
        <f t="shared" si="18"/>
        <v>72.5</v>
      </c>
    </row>
    <row r="42" spans="1:61" x14ac:dyDescent="0.25">
      <c r="A42" s="45">
        <v>32</v>
      </c>
      <c r="B42" s="140" t="s">
        <v>252</v>
      </c>
      <c r="C42" s="155" t="s">
        <v>208</v>
      </c>
      <c r="D42" s="160" t="s">
        <v>176</v>
      </c>
      <c r="E42" s="31">
        <v>0</v>
      </c>
      <c r="F42" s="32"/>
      <c r="G42" s="32">
        <v>0</v>
      </c>
      <c r="H42" s="32"/>
      <c r="I42" s="32">
        <v>0</v>
      </c>
      <c r="J42" s="32"/>
      <c r="K42" s="32">
        <v>0</v>
      </c>
      <c r="L42" s="33"/>
      <c r="M42" s="31">
        <v>0</v>
      </c>
      <c r="N42" s="32"/>
      <c r="O42" s="32">
        <v>0</v>
      </c>
      <c r="P42" s="32"/>
      <c r="Q42" s="32">
        <v>0</v>
      </c>
      <c r="R42" s="32"/>
      <c r="S42" s="32">
        <v>0</v>
      </c>
      <c r="T42" s="33"/>
      <c r="U42" s="31">
        <v>0</v>
      </c>
      <c r="V42" s="32"/>
      <c r="W42" s="32">
        <v>0</v>
      </c>
      <c r="X42" s="32"/>
      <c r="Y42" s="32">
        <v>0</v>
      </c>
      <c r="Z42" s="32"/>
      <c r="AA42" s="32">
        <v>0</v>
      </c>
      <c r="AB42" s="33"/>
      <c r="AC42" s="11">
        <v>0</v>
      </c>
      <c r="AD42" s="32"/>
      <c r="AE42" s="32">
        <v>0</v>
      </c>
      <c r="AF42" s="32"/>
      <c r="AG42" s="32">
        <v>0</v>
      </c>
      <c r="AH42" s="32"/>
      <c r="AI42" s="32">
        <v>0</v>
      </c>
      <c r="AJ42" s="13"/>
      <c r="AK42" s="61">
        <f t="shared" si="19"/>
        <v>0</v>
      </c>
      <c r="AL42" s="62">
        <f t="shared" si="20"/>
        <v>0</v>
      </c>
      <c r="AM42" s="63">
        <f t="shared" si="21"/>
        <v>0</v>
      </c>
      <c r="AN42" s="64">
        <f t="shared" si="22"/>
        <v>0</v>
      </c>
      <c r="AO42" s="65">
        <f t="shared" si="23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0" t="s">
        <v>253</v>
      </c>
      <c r="C43" s="155" t="s">
        <v>209</v>
      </c>
      <c r="D43" s="152" t="s">
        <v>210</v>
      </c>
      <c r="E43" s="31">
        <v>90</v>
      </c>
      <c r="F43" s="32"/>
      <c r="G43" s="32">
        <v>92</v>
      </c>
      <c r="H43" s="32"/>
      <c r="I43" s="32">
        <v>85</v>
      </c>
      <c r="J43" s="32"/>
      <c r="K43" s="32">
        <v>80</v>
      </c>
      <c r="L43" s="33"/>
      <c r="M43" s="31">
        <v>95</v>
      </c>
      <c r="N43" s="32"/>
      <c r="O43" s="32">
        <v>90</v>
      </c>
      <c r="P43" s="32"/>
      <c r="Q43" s="32">
        <v>88</v>
      </c>
      <c r="R43" s="32"/>
      <c r="S43" s="32">
        <v>85</v>
      </c>
      <c r="T43" s="33"/>
      <c r="U43" s="31">
        <v>90</v>
      </c>
      <c r="V43" s="32"/>
      <c r="W43" s="32">
        <v>91</v>
      </c>
      <c r="X43" s="32"/>
      <c r="Y43" s="32">
        <v>80</v>
      </c>
      <c r="Z43" s="32"/>
      <c r="AA43" s="32">
        <v>82</v>
      </c>
      <c r="AB43" s="33"/>
      <c r="AC43" s="11">
        <v>95</v>
      </c>
      <c r="AD43" s="32"/>
      <c r="AE43" s="32">
        <v>90</v>
      </c>
      <c r="AF43" s="32"/>
      <c r="AG43" s="32">
        <v>85</v>
      </c>
      <c r="AH43" s="32"/>
      <c r="AI43" s="32">
        <v>87</v>
      </c>
      <c r="AJ43" s="13"/>
      <c r="AK43" s="61">
        <f t="shared" si="19"/>
        <v>86.75</v>
      </c>
      <c r="AL43" s="62">
        <f t="shared" si="20"/>
        <v>89.5</v>
      </c>
      <c r="AM43" s="63">
        <f t="shared" si="21"/>
        <v>85.75</v>
      </c>
      <c r="AN43" s="64">
        <f t="shared" si="22"/>
        <v>89.25</v>
      </c>
      <c r="AO43" s="65">
        <f t="shared" si="23"/>
        <v>87.8125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87.8125</v>
      </c>
      <c r="BC43" s="81" t="str">
        <f t="shared" si="13"/>
        <v/>
      </c>
      <c r="BE43" s="32">
        <f t="shared" si="14"/>
        <v>92.5</v>
      </c>
      <c r="BF43" s="32">
        <f t="shared" si="15"/>
        <v>90.75</v>
      </c>
      <c r="BG43" s="32">
        <f t="shared" si="16"/>
        <v>84.5</v>
      </c>
      <c r="BH43" s="32">
        <f t="shared" si="17"/>
        <v>83.5</v>
      </c>
      <c r="BI43" s="32">
        <f t="shared" si="18"/>
        <v>87.8125</v>
      </c>
    </row>
    <row r="44" spans="1:61" x14ac:dyDescent="0.25">
      <c r="A44" s="45">
        <v>34</v>
      </c>
      <c r="B44" s="140" t="s">
        <v>254</v>
      </c>
      <c r="C44" s="155" t="s">
        <v>211</v>
      </c>
      <c r="D44" s="142" t="s">
        <v>212</v>
      </c>
      <c r="E44" s="31">
        <v>0</v>
      </c>
      <c r="F44" s="32"/>
      <c r="G44" s="32">
        <v>0</v>
      </c>
      <c r="H44" s="32"/>
      <c r="I44" s="32">
        <v>0</v>
      </c>
      <c r="J44" s="32"/>
      <c r="K44" s="32">
        <v>0</v>
      </c>
      <c r="L44" s="33"/>
      <c r="M44" s="31">
        <v>0</v>
      </c>
      <c r="N44" s="32"/>
      <c r="O44" s="32">
        <v>0</v>
      </c>
      <c r="P44" s="32"/>
      <c r="Q44" s="32">
        <v>0</v>
      </c>
      <c r="R44" s="32"/>
      <c r="S44" s="32">
        <v>0</v>
      </c>
      <c r="T44" s="33"/>
      <c r="U44" s="31">
        <v>0</v>
      </c>
      <c r="V44" s="32"/>
      <c r="W44" s="32">
        <v>0</v>
      </c>
      <c r="X44" s="32"/>
      <c r="Y44" s="32">
        <v>0</v>
      </c>
      <c r="Z44" s="32"/>
      <c r="AA44" s="32">
        <v>0</v>
      </c>
      <c r="AB44" s="33"/>
      <c r="AC44" s="11">
        <v>0</v>
      </c>
      <c r="AD44" s="32"/>
      <c r="AE44" s="32">
        <v>0</v>
      </c>
      <c r="AF44" s="32"/>
      <c r="AG44" s="32">
        <v>0</v>
      </c>
      <c r="AH44" s="32"/>
      <c r="AI44" s="32">
        <v>0</v>
      </c>
      <c r="AJ44" s="13"/>
      <c r="AK44" s="61">
        <f t="shared" si="19"/>
        <v>0</v>
      </c>
      <c r="AL44" s="62">
        <f t="shared" si="20"/>
        <v>0</v>
      </c>
      <c r="AM44" s="63">
        <f t="shared" si="21"/>
        <v>0</v>
      </c>
      <c r="AN44" s="64">
        <f t="shared" si="22"/>
        <v>0</v>
      </c>
      <c r="AO44" s="65">
        <f t="shared" si="23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0" t="s">
        <v>255</v>
      </c>
      <c r="C45" s="156" t="s">
        <v>213</v>
      </c>
      <c r="D45" s="158" t="s">
        <v>214</v>
      </c>
      <c r="E45" s="31">
        <v>0</v>
      </c>
      <c r="F45" s="32"/>
      <c r="G45" s="32">
        <v>0</v>
      </c>
      <c r="H45" s="32"/>
      <c r="I45" s="32">
        <v>0</v>
      </c>
      <c r="J45" s="32"/>
      <c r="K45" s="32">
        <v>0</v>
      </c>
      <c r="L45" s="33"/>
      <c r="M45" s="31">
        <v>0</v>
      </c>
      <c r="N45" s="32"/>
      <c r="O45" s="32">
        <v>0</v>
      </c>
      <c r="P45" s="32"/>
      <c r="Q45" s="32">
        <v>0</v>
      </c>
      <c r="R45" s="32"/>
      <c r="S45" s="32">
        <v>0</v>
      </c>
      <c r="T45" s="33"/>
      <c r="U45" s="31">
        <v>0</v>
      </c>
      <c r="V45" s="32"/>
      <c r="W45" s="32">
        <v>0</v>
      </c>
      <c r="X45" s="32"/>
      <c r="Y45" s="32">
        <v>0</v>
      </c>
      <c r="Z45" s="32"/>
      <c r="AA45" s="32">
        <v>0</v>
      </c>
      <c r="AB45" s="33"/>
      <c r="AC45" s="11">
        <v>0</v>
      </c>
      <c r="AD45" s="32"/>
      <c r="AE45" s="32">
        <v>0</v>
      </c>
      <c r="AF45" s="32"/>
      <c r="AG45" s="32">
        <v>0</v>
      </c>
      <c r="AH45" s="32"/>
      <c r="AI45" s="32">
        <v>0</v>
      </c>
      <c r="AJ45" s="13"/>
      <c r="AK45" s="61">
        <f t="shared" si="19"/>
        <v>0</v>
      </c>
      <c r="AL45" s="62">
        <f t="shared" si="20"/>
        <v>0</v>
      </c>
      <c r="AM45" s="63">
        <f t="shared" si="21"/>
        <v>0</v>
      </c>
      <c r="AN45" s="64">
        <f t="shared" si="22"/>
        <v>0</v>
      </c>
      <c r="AO45" s="65">
        <f t="shared" si="23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2.5" x14ac:dyDescent="0.25">
      <c r="A46" s="45">
        <v>36</v>
      </c>
      <c r="B46" s="140" t="s">
        <v>256</v>
      </c>
      <c r="C46" s="164" t="s">
        <v>215</v>
      </c>
      <c r="D46" s="140" t="s">
        <v>216</v>
      </c>
      <c r="E46" s="31">
        <v>75</v>
      </c>
      <c r="F46" s="32"/>
      <c r="G46" s="32">
        <v>70</v>
      </c>
      <c r="H46" s="32"/>
      <c r="I46" s="32">
        <v>0</v>
      </c>
      <c r="J46" s="32"/>
      <c r="K46" s="32">
        <v>0</v>
      </c>
      <c r="L46" s="33"/>
      <c r="M46" s="31">
        <v>72</v>
      </c>
      <c r="N46" s="32"/>
      <c r="O46" s="32">
        <v>70</v>
      </c>
      <c r="P46" s="32"/>
      <c r="Q46" s="32">
        <v>0</v>
      </c>
      <c r="R46" s="32"/>
      <c r="S46" s="32">
        <v>0</v>
      </c>
      <c r="T46" s="13"/>
      <c r="U46" s="31">
        <v>75</v>
      </c>
      <c r="V46" s="32"/>
      <c r="W46" s="32">
        <v>75</v>
      </c>
      <c r="X46" s="32"/>
      <c r="Y46" s="32">
        <v>80</v>
      </c>
      <c r="Z46" s="32"/>
      <c r="AA46" s="32">
        <v>0</v>
      </c>
      <c r="AB46" s="33"/>
      <c r="AC46" s="11">
        <v>73</v>
      </c>
      <c r="AD46" s="32"/>
      <c r="AE46" s="32">
        <v>70</v>
      </c>
      <c r="AF46" s="32"/>
      <c r="AG46" s="32">
        <v>0</v>
      </c>
      <c r="AH46" s="32"/>
      <c r="AI46" s="32">
        <v>0</v>
      </c>
      <c r="AJ46" s="13"/>
      <c r="AK46" s="61">
        <f t="shared" si="19"/>
        <v>36.25</v>
      </c>
      <c r="AL46" s="62">
        <f t="shared" si="20"/>
        <v>35.5</v>
      </c>
      <c r="AM46" s="63">
        <f t="shared" si="21"/>
        <v>57.5</v>
      </c>
      <c r="AN46" s="64">
        <f t="shared" si="22"/>
        <v>35.75</v>
      </c>
      <c r="AO46" s="65">
        <f t="shared" si="23"/>
        <v>41.25</v>
      </c>
      <c r="AP46" s="54"/>
      <c r="AR46" s="71">
        <f t="shared" si="5"/>
        <v>20.625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41.25</v>
      </c>
      <c r="BE46" s="32">
        <f t="shared" si="14"/>
        <v>73.75</v>
      </c>
      <c r="BF46" s="32">
        <f t="shared" si="15"/>
        <v>71.25</v>
      </c>
      <c r="BG46" s="32">
        <f t="shared" si="16"/>
        <v>20</v>
      </c>
      <c r="BH46" s="32">
        <f t="shared" si="17"/>
        <v>0</v>
      </c>
      <c r="BI46" s="32">
        <f t="shared" si="18"/>
        <v>41.25</v>
      </c>
    </row>
    <row r="47" spans="1:61" ht="22.5" x14ac:dyDescent="0.25">
      <c r="A47" s="45">
        <v>37</v>
      </c>
      <c r="B47" s="140" t="s">
        <v>257</v>
      </c>
      <c r="C47" s="155" t="s">
        <v>215</v>
      </c>
      <c r="D47" s="152" t="s">
        <v>216</v>
      </c>
      <c r="E47" s="31">
        <v>80</v>
      </c>
      <c r="F47" s="32"/>
      <c r="G47" s="32">
        <v>82</v>
      </c>
      <c r="H47" s="32"/>
      <c r="I47" s="32">
        <v>85</v>
      </c>
      <c r="J47" s="32"/>
      <c r="K47" s="32">
        <v>80</v>
      </c>
      <c r="L47" s="33"/>
      <c r="M47" s="31">
        <v>75</v>
      </c>
      <c r="N47" s="32"/>
      <c r="O47" s="32">
        <v>80</v>
      </c>
      <c r="P47" s="32"/>
      <c r="Q47" s="32">
        <v>80</v>
      </c>
      <c r="R47" s="32"/>
      <c r="S47" s="32">
        <v>84</v>
      </c>
      <c r="T47" s="13"/>
      <c r="U47" s="31">
        <v>82</v>
      </c>
      <c r="V47" s="32"/>
      <c r="W47" s="32">
        <v>81</v>
      </c>
      <c r="X47" s="32"/>
      <c r="Y47" s="32">
        <v>79</v>
      </c>
      <c r="Z47" s="32"/>
      <c r="AA47" s="32">
        <v>80</v>
      </c>
      <c r="AB47" s="33"/>
      <c r="AC47" s="11">
        <v>75</v>
      </c>
      <c r="AD47" s="32"/>
      <c r="AE47" s="32">
        <v>80</v>
      </c>
      <c r="AF47" s="32"/>
      <c r="AG47" s="32">
        <v>80</v>
      </c>
      <c r="AH47" s="32"/>
      <c r="AI47" s="32">
        <v>80</v>
      </c>
      <c r="AJ47" s="13"/>
      <c r="AK47" s="61">
        <f t="shared" si="19"/>
        <v>81.75</v>
      </c>
      <c r="AL47" s="62">
        <f t="shared" si="20"/>
        <v>79.75</v>
      </c>
      <c r="AM47" s="63">
        <f t="shared" si="21"/>
        <v>80.5</v>
      </c>
      <c r="AN47" s="64">
        <f t="shared" si="22"/>
        <v>78.75</v>
      </c>
      <c r="AO47" s="65">
        <f t="shared" si="23"/>
        <v>80.1875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80.1875</v>
      </c>
      <c r="BC47" s="81" t="str">
        <f t="shared" si="13"/>
        <v/>
      </c>
      <c r="BE47" s="32">
        <f t="shared" si="14"/>
        <v>78</v>
      </c>
      <c r="BF47" s="32">
        <f t="shared" si="15"/>
        <v>80.75</v>
      </c>
      <c r="BG47" s="32">
        <f t="shared" si="16"/>
        <v>81</v>
      </c>
      <c r="BH47" s="32">
        <f t="shared" si="17"/>
        <v>81</v>
      </c>
      <c r="BI47" s="32">
        <f t="shared" si="18"/>
        <v>80.1875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0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0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0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0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 G12:L31 O12:AB31 AE12:AJ31 G33:L42 O33:AB42 AE33:AJ42">
    <cfRule type="cellIs" dxfId="24" priority="2" operator="lessThan">
      <formula>70</formula>
    </cfRule>
  </conditionalFormatting>
  <conditionalFormatting sqref="AK11:AP55 E12:F31 M12:N31 AC12:AD31 E33:F42 M33:N42 AC33:AD42 E43:AJ55">
    <cfRule type="cellIs" dxfId="23" priority="8" operator="lessThan">
      <formula>70</formula>
    </cfRule>
  </conditionalFormatting>
  <conditionalFormatting sqref="AR11:AR55">
    <cfRule type="cellIs" dxfId="22" priority="6" operator="lessThan">
      <formula>70</formula>
    </cfRule>
  </conditionalFormatting>
  <conditionalFormatting sqref="AR11:AY55">
    <cfRule type="cellIs" dxfId="21" priority="7" operator="lessThan">
      <formula>70</formula>
    </cfRule>
  </conditionalFormatting>
  <conditionalFormatting sqref="AZ11:AZ55">
    <cfRule type="cellIs" dxfId="2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D1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0" t="s">
        <v>144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3" t="s">
        <v>98</v>
      </c>
      <c r="AP7" s="196" t="s">
        <v>103</v>
      </c>
      <c r="AR7" s="165" t="s">
        <v>20</v>
      </c>
      <c r="AS7" s="166"/>
      <c r="AT7" s="166"/>
      <c r="AU7" s="167"/>
      <c r="AV7" s="226" t="s">
        <v>21</v>
      </c>
      <c r="AW7" s="227"/>
      <c r="AX7" s="227"/>
      <c r="AY7" s="228"/>
      <c r="AZ7" s="220" t="s">
        <v>102</v>
      </c>
      <c r="BA7" s="221"/>
      <c r="BB7" s="220" t="s">
        <v>104</v>
      </c>
      <c r="BC7" s="221"/>
    </row>
    <row r="8" spans="1:61" ht="15.75" thickBot="1" x14ac:dyDescent="0.3">
      <c r="AO8" s="194"/>
      <c r="AP8" s="197"/>
      <c r="AR8" s="168"/>
      <c r="AS8" s="169"/>
      <c r="AT8" s="169"/>
      <c r="AU8" s="170"/>
      <c r="AV8" s="229"/>
      <c r="AW8" s="230"/>
      <c r="AX8" s="230"/>
      <c r="AY8" s="231"/>
      <c r="AZ8" s="224"/>
      <c r="BA8" s="225"/>
      <c r="BB8" s="222"/>
      <c r="BC8" s="223"/>
    </row>
    <row r="9" spans="1:61" x14ac:dyDescent="0.25">
      <c r="A9" s="179" t="s">
        <v>5</v>
      </c>
      <c r="B9" s="188" t="s">
        <v>220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99" t="s">
        <v>91</v>
      </c>
      <c r="N9" s="200"/>
      <c r="O9" s="200"/>
      <c r="P9" s="200"/>
      <c r="Q9" s="200"/>
      <c r="R9" s="200"/>
      <c r="S9" s="200"/>
      <c r="T9" s="201"/>
      <c r="U9" s="211" t="s">
        <v>92</v>
      </c>
      <c r="V9" s="212"/>
      <c r="W9" s="212"/>
      <c r="X9" s="212"/>
      <c r="Y9" s="212"/>
      <c r="Z9" s="212"/>
      <c r="AA9" s="212"/>
      <c r="AB9" s="213"/>
      <c r="AC9" s="202" t="s">
        <v>93</v>
      </c>
      <c r="AD9" s="203"/>
      <c r="AE9" s="203"/>
      <c r="AF9" s="203"/>
      <c r="AG9" s="203"/>
      <c r="AH9" s="203"/>
      <c r="AI9" s="203"/>
      <c r="AJ9" s="204"/>
      <c r="AK9" s="205" t="s">
        <v>94</v>
      </c>
      <c r="AL9" s="207" t="s">
        <v>95</v>
      </c>
      <c r="AM9" s="214" t="s">
        <v>96</v>
      </c>
      <c r="AN9" s="209" t="s">
        <v>97</v>
      </c>
      <c r="AO9" s="194"/>
      <c r="AP9" s="197"/>
      <c r="AR9" s="177" t="s">
        <v>42</v>
      </c>
      <c r="AS9" s="171" t="s">
        <v>43</v>
      </c>
      <c r="AT9" s="173" t="s">
        <v>44</v>
      </c>
      <c r="AU9" s="175" t="s">
        <v>99</v>
      </c>
      <c r="AV9" s="177" t="s">
        <v>46</v>
      </c>
      <c r="AW9" s="171" t="s">
        <v>105</v>
      </c>
      <c r="AX9" s="173" t="s">
        <v>106</v>
      </c>
      <c r="AY9" s="233" t="s">
        <v>107</v>
      </c>
      <c r="AZ9" s="216" t="s">
        <v>100</v>
      </c>
      <c r="BA9" s="218" t="s">
        <v>101</v>
      </c>
      <c r="BB9" s="217" t="s">
        <v>57</v>
      </c>
      <c r="BC9" s="232" t="s">
        <v>58</v>
      </c>
    </row>
    <row r="10" spans="1:61" ht="15.75" thickBot="1" x14ac:dyDescent="0.3">
      <c r="A10" s="180"/>
      <c r="B10" s="189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6"/>
      <c r="AL10" s="208"/>
      <c r="AM10" s="215"/>
      <c r="AN10" s="210"/>
      <c r="AO10" s="195"/>
      <c r="AP10" s="198"/>
      <c r="AR10" s="178"/>
      <c r="AS10" s="172"/>
      <c r="AT10" s="174"/>
      <c r="AU10" s="176"/>
      <c r="AV10" s="178"/>
      <c r="AW10" s="172"/>
      <c r="AX10" s="174"/>
      <c r="AY10" s="234"/>
      <c r="AZ10" s="217"/>
      <c r="BA10" s="219"/>
      <c r="BB10" s="217"/>
      <c r="BC10" s="232"/>
      <c r="BE10" s="315" t="s">
        <v>0</v>
      </c>
      <c r="BF10" s="315" t="s">
        <v>1</v>
      </c>
      <c r="BG10" s="316" t="s">
        <v>2</v>
      </c>
      <c r="BH10" s="315" t="s">
        <v>3</v>
      </c>
      <c r="BI10" s="315" t="s">
        <v>50</v>
      </c>
    </row>
    <row r="11" spans="1:61" ht="15" customHeight="1" thickBot="1" x14ac:dyDescent="0.3">
      <c r="A11" s="41">
        <v>1</v>
      </c>
      <c r="B11" s="140" t="s">
        <v>221</v>
      </c>
      <c r="C11" s="152" t="s">
        <v>147</v>
      </c>
      <c r="D11" s="155" t="s">
        <v>148</v>
      </c>
      <c r="E11" s="31">
        <v>90</v>
      </c>
      <c r="F11" s="32"/>
      <c r="G11" s="32">
        <v>80</v>
      </c>
      <c r="H11" s="32"/>
      <c r="I11" s="32">
        <v>80</v>
      </c>
      <c r="J11" s="32"/>
      <c r="K11" s="32">
        <v>90</v>
      </c>
      <c r="L11" s="33"/>
      <c r="M11" s="31">
        <v>100</v>
      </c>
      <c r="N11" s="32"/>
      <c r="O11" s="32">
        <v>90</v>
      </c>
      <c r="P11" s="32"/>
      <c r="Q11" s="32">
        <v>100</v>
      </c>
      <c r="R11" s="32"/>
      <c r="S11" s="32">
        <v>90</v>
      </c>
      <c r="T11" s="33"/>
      <c r="U11" s="31">
        <v>90</v>
      </c>
      <c r="V11" s="32"/>
      <c r="W11" s="32">
        <v>70</v>
      </c>
      <c r="X11" s="32"/>
      <c r="Y11" s="32">
        <v>70</v>
      </c>
      <c r="Z11" s="32"/>
      <c r="AA11" s="32">
        <v>90</v>
      </c>
      <c r="AB11" s="33"/>
      <c r="AC11" s="31">
        <v>100</v>
      </c>
      <c r="AD11" s="32"/>
      <c r="AE11" s="32">
        <v>90</v>
      </c>
      <c r="AF11" s="32"/>
      <c r="AG11" s="32">
        <v>100</v>
      </c>
      <c r="AH11" s="32"/>
      <c r="AI11" s="32">
        <v>90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95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95</v>
      </c>
      <c r="AO11" s="60">
        <f>AVERAGE(AK11:AN11)</f>
        <v>88.75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88.75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82.5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87.5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90</v>
      </c>
      <c r="BI11" s="32">
        <f>AVERAGE(BE11:BH11)</f>
        <v>88.75</v>
      </c>
    </row>
    <row r="12" spans="1:61" ht="15.75" thickBot="1" x14ac:dyDescent="0.3">
      <c r="A12" s="45">
        <v>2</v>
      </c>
      <c r="B12" s="140" t="s">
        <v>222</v>
      </c>
      <c r="C12" s="155" t="s">
        <v>149</v>
      </c>
      <c r="D12" s="152" t="s">
        <v>150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13"/>
      <c r="AK12" s="56">
        <f t="shared" ref="AK12:AK46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46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46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46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46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.75" thickBot="1" x14ac:dyDescent="0.3">
      <c r="A13" s="45">
        <v>3</v>
      </c>
      <c r="B13" s="140" t="s">
        <v>223</v>
      </c>
      <c r="C13" s="152" t="s">
        <v>151</v>
      </c>
      <c r="D13" s="155" t="s">
        <v>152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13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5">
        <v>4</v>
      </c>
      <c r="B14" s="140" t="s">
        <v>224</v>
      </c>
      <c r="C14" s="155" t="s">
        <v>153</v>
      </c>
      <c r="D14" s="156" t="s">
        <v>154</v>
      </c>
      <c r="E14" s="31">
        <v>70</v>
      </c>
      <c r="F14" s="32"/>
      <c r="G14" s="32">
        <v>90</v>
      </c>
      <c r="H14" s="32"/>
      <c r="I14" s="32">
        <v>75</v>
      </c>
      <c r="J14" s="32"/>
      <c r="K14" s="32">
        <v>85</v>
      </c>
      <c r="L14" s="33"/>
      <c r="M14" s="31">
        <v>84</v>
      </c>
      <c r="N14" s="32"/>
      <c r="O14" s="32">
        <v>80</v>
      </c>
      <c r="P14" s="32"/>
      <c r="Q14" s="32">
        <v>80</v>
      </c>
      <c r="R14" s="32"/>
      <c r="S14" s="32">
        <v>84</v>
      </c>
      <c r="T14" s="33"/>
      <c r="U14" s="31">
        <v>90</v>
      </c>
      <c r="V14" s="32"/>
      <c r="W14" s="32">
        <v>70</v>
      </c>
      <c r="X14" s="32"/>
      <c r="Y14" s="32">
        <v>90</v>
      </c>
      <c r="Z14" s="32"/>
      <c r="AA14" s="32">
        <v>70</v>
      </c>
      <c r="AB14" s="33"/>
      <c r="AC14" s="31">
        <v>95</v>
      </c>
      <c r="AD14" s="32"/>
      <c r="AE14" s="32">
        <v>75</v>
      </c>
      <c r="AF14" s="32"/>
      <c r="AG14" s="32">
        <v>86</v>
      </c>
      <c r="AH14" s="32"/>
      <c r="AI14" s="32">
        <v>84</v>
      </c>
      <c r="AJ14" s="13"/>
      <c r="AK14" s="56">
        <f t="shared" si="0"/>
        <v>80</v>
      </c>
      <c r="AL14" s="57">
        <f t="shared" si="1"/>
        <v>82</v>
      </c>
      <c r="AM14" s="58">
        <f t="shared" si="2"/>
        <v>80</v>
      </c>
      <c r="AN14" s="59">
        <f t="shared" si="3"/>
        <v>85</v>
      </c>
      <c r="AO14" s="60">
        <f t="shared" si="4"/>
        <v>81.75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81.75</v>
      </c>
      <c r="BC14" s="81" t="str">
        <f t="shared" si="13"/>
        <v/>
      </c>
      <c r="BE14" s="32">
        <f t="shared" si="14"/>
        <v>84.75</v>
      </c>
      <c r="BF14" s="32">
        <f t="shared" si="15"/>
        <v>78.75</v>
      </c>
      <c r="BG14" s="32">
        <f t="shared" si="16"/>
        <v>82.75</v>
      </c>
      <c r="BH14" s="32">
        <f t="shared" si="17"/>
        <v>80.75</v>
      </c>
      <c r="BI14" s="32">
        <f t="shared" ref="BI14:BI55" si="18">AVERAGE(BE14:BH14)</f>
        <v>81.75</v>
      </c>
    </row>
    <row r="15" spans="1:61" ht="15.75" thickBot="1" x14ac:dyDescent="0.3">
      <c r="A15" s="45">
        <v>5</v>
      </c>
      <c r="B15" s="140" t="s">
        <v>225</v>
      </c>
      <c r="C15" s="156" t="s">
        <v>155</v>
      </c>
      <c r="D15" s="155" t="s">
        <v>156</v>
      </c>
      <c r="E15" s="31">
        <v>80</v>
      </c>
      <c r="F15" s="32"/>
      <c r="G15" s="32">
        <v>70</v>
      </c>
      <c r="H15" s="32"/>
      <c r="I15" s="32">
        <v>80</v>
      </c>
      <c r="J15" s="32"/>
      <c r="K15" s="32">
        <v>70</v>
      </c>
      <c r="L15" s="33"/>
      <c r="M15" s="31">
        <v>78</v>
      </c>
      <c r="N15" s="32"/>
      <c r="O15" s="32">
        <v>70</v>
      </c>
      <c r="P15" s="32"/>
      <c r="Q15" s="32">
        <v>77</v>
      </c>
      <c r="R15" s="32"/>
      <c r="S15" s="32">
        <v>79</v>
      </c>
      <c r="T15" s="33"/>
      <c r="U15" s="31">
        <v>80</v>
      </c>
      <c r="V15" s="32"/>
      <c r="W15" s="32">
        <v>80</v>
      </c>
      <c r="X15" s="32"/>
      <c r="Y15" s="32">
        <v>70</v>
      </c>
      <c r="Z15" s="32"/>
      <c r="AA15" s="32">
        <v>70</v>
      </c>
      <c r="AB15" s="33"/>
      <c r="AC15" s="31">
        <v>78</v>
      </c>
      <c r="AD15" s="32"/>
      <c r="AE15" s="32">
        <v>71</v>
      </c>
      <c r="AF15" s="32"/>
      <c r="AG15" s="32">
        <v>70</v>
      </c>
      <c r="AH15" s="32"/>
      <c r="AI15" s="32">
        <v>70</v>
      </c>
      <c r="AJ15" s="13"/>
      <c r="AK15" s="56">
        <f t="shared" si="0"/>
        <v>75</v>
      </c>
      <c r="AL15" s="57">
        <f t="shared" si="1"/>
        <v>76</v>
      </c>
      <c r="AM15" s="58">
        <f t="shared" si="2"/>
        <v>75</v>
      </c>
      <c r="AN15" s="59">
        <f t="shared" si="3"/>
        <v>72.25</v>
      </c>
      <c r="AO15" s="60">
        <f t="shared" si="4"/>
        <v>74.5625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74.5625</v>
      </c>
      <c r="BC15" s="81" t="str">
        <f t="shared" si="13"/>
        <v/>
      </c>
      <c r="BE15" s="32">
        <f t="shared" si="14"/>
        <v>79</v>
      </c>
      <c r="BF15" s="32">
        <f t="shared" si="15"/>
        <v>72.75</v>
      </c>
      <c r="BG15" s="32">
        <f t="shared" si="16"/>
        <v>74.25</v>
      </c>
      <c r="BH15" s="32">
        <f t="shared" si="17"/>
        <v>72.25</v>
      </c>
      <c r="BI15" s="32">
        <f t="shared" si="18"/>
        <v>74.5625</v>
      </c>
    </row>
    <row r="16" spans="1:61" ht="15.75" thickBot="1" x14ac:dyDescent="0.3">
      <c r="A16" s="45">
        <v>6</v>
      </c>
      <c r="B16" s="140" t="s">
        <v>226</v>
      </c>
      <c r="C16" s="155" t="s">
        <v>157</v>
      </c>
      <c r="D16" s="152" t="s">
        <v>158</v>
      </c>
      <c r="E16" s="31">
        <v>100</v>
      </c>
      <c r="F16" s="32"/>
      <c r="G16" s="32">
        <v>90</v>
      </c>
      <c r="H16" s="32"/>
      <c r="I16" s="32">
        <v>100</v>
      </c>
      <c r="J16" s="32"/>
      <c r="K16" s="32">
        <v>90</v>
      </c>
      <c r="L16" s="33"/>
      <c r="M16" s="31">
        <v>95</v>
      </c>
      <c r="N16" s="32"/>
      <c r="O16" s="32">
        <v>96</v>
      </c>
      <c r="P16" s="32"/>
      <c r="Q16" s="32">
        <v>95</v>
      </c>
      <c r="R16" s="32"/>
      <c r="S16" s="32">
        <v>90</v>
      </c>
      <c r="T16" s="33"/>
      <c r="U16" s="31">
        <v>94</v>
      </c>
      <c r="V16" s="32"/>
      <c r="W16" s="32">
        <v>95</v>
      </c>
      <c r="X16" s="32"/>
      <c r="Y16" s="32">
        <v>93</v>
      </c>
      <c r="Z16" s="32"/>
      <c r="AA16" s="32">
        <v>94</v>
      </c>
      <c r="AB16" s="33"/>
      <c r="AC16" s="31">
        <v>95</v>
      </c>
      <c r="AD16" s="32"/>
      <c r="AE16" s="32">
        <v>90</v>
      </c>
      <c r="AF16" s="32"/>
      <c r="AG16" s="32">
        <v>94</v>
      </c>
      <c r="AH16" s="32"/>
      <c r="AI16" s="32">
        <v>95</v>
      </c>
      <c r="AJ16" s="13"/>
      <c r="AK16" s="56">
        <f t="shared" si="0"/>
        <v>95</v>
      </c>
      <c r="AL16" s="57">
        <f t="shared" si="1"/>
        <v>94</v>
      </c>
      <c r="AM16" s="58">
        <f t="shared" si="2"/>
        <v>94</v>
      </c>
      <c r="AN16" s="59">
        <f t="shared" si="3"/>
        <v>93.5</v>
      </c>
      <c r="AO16" s="60">
        <f t="shared" si="4"/>
        <v>94.125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94.125</v>
      </c>
      <c r="BC16" s="81" t="str">
        <f t="shared" si="13"/>
        <v/>
      </c>
      <c r="BE16" s="32">
        <f t="shared" si="14"/>
        <v>96</v>
      </c>
      <c r="BF16" s="32">
        <f t="shared" si="15"/>
        <v>92.75</v>
      </c>
      <c r="BG16" s="32">
        <f t="shared" si="16"/>
        <v>95.5</v>
      </c>
      <c r="BH16" s="32">
        <f t="shared" si="17"/>
        <v>92.25</v>
      </c>
      <c r="BI16" s="32">
        <f t="shared" si="18"/>
        <v>94.125</v>
      </c>
    </row>
    <row r="17" spans="1:61" ht="15.75" thickBot="1" x14ac:dyDescent="0.3">
      <c r="A17" s="45">
        <v>7</v>
      </c>
      <c r="B17" s="140" t="s">
        <v>227</v>
      </c>
      <c r="C17" s="155" t="s">
        <v>159</v>
      </c>
      <c r="D17" s="157" t="s">
        <v>160</v>
      </c>
      <c r="E17" s="31">
        <v>82</v>
      </c>
      <c r="F17" s="32"/>
      <c r="G17" s="32">
        <v>80</v>
      </c>
      <c r="H17" s="32"/>
      <c r="I17" s="32">
        <v>78</v>
      </c>
      <c r="J17" s="32"/>
      <c r="K17" s="32">
        <v>85</v>
      </c>
      <c r="L17" s="33"/>
      <c r="M17" s="31">
        <v>80</v>
      </c>
      <c r="N17" s="32"/>
      <c r="O17" s="32">
        <v>75</v>
      </c>
      <c r="P17" s="32"/>
      <c r="Q17" s="32">
        <v>78</v>
      </c>
      <c r="R17" s="32"/>
      <c r="S17" s="32">
        <v>80</v>
      </c>
      <c r="T17" s="33"/>
      <c r="U17" s="31">
        <v>81</v>
      </c>
      <c r="V17" s="32"/>
      <c r="W17" s="32">
        <v>78</v>
      </c>
      <c r="X17" s="32"/>
      <c r="Y17" s="32">
        <v>85</v>
      </c>
      <c r="Z17" s="32"/>
      <c r="AA17" s="32">
        <v>82</v>
      </c>
      <c r="AB17" s="33"/>
      <c r="AC17" s="31">
        <v>80</v>
      </c>
      <c r="AD17" s="32"/>
      <c r="AE17" s="32">
        <v>80</v>
      </c>
      <c r="AF17" s="32"/>
      <c r="AG17" s="32">
        <v>75</v>
      </c>
      <c r="AH17" s="32"/>
      <c r="AI17" s="32">
        <v>85</v>
      </c>
      <c r="AJ17" s="13"/>
      <c r="AK17" s="56">
        <f t="shared" si="0"/>
        <v>81.25</v>
      </c>
      <c r="AL17" s="57">
        <f t="shared" si="1"/>
        <v>78.25</v>
      </c>
      <c r="AM17" s="58">
        <f t="shared" si="2"/>
        <v>81.5</v>
      </c>
      <c r="AN17" s="59">
        <f t="shared" si="3"/>
        <v>80</v>
      </c>
      <c r="AO17" s="60">
        <f t="shared" si="4"/>
        <v>80.25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80.25</v>
      </c>
      <c r="BC17" s="81" t="str">
        <f t="shared" si="13"/>
        <v/>
      </c>
      <c r="BE17" s="32">
        <f t="shared" si="14"/>
        <v>80.75</v>
      </c>
      <c r="BF17" s="32">
        <f t="shared" si="15"/>
        <v>78.25</v>
      </c>
      <c r="BG17" s="32">
        <f t="shared" si="16"/>
        <v>79</v>
      </c>
      <c r="BH17" s="32">
        <f t="shared" si="17"/>
        <v>83</v>
      </c>
      <c r="BI17" s="32">
        <f t="shared" si="18"/>
        <v>80.25</v>
      </c>
    </row>
    <row r="18" spans="1:61" ht="15.75" thickBot="1" x14ac:dyDescent="0.3">
      <c r="A18" s="45">
        <v>8</v>
      </c>
      <c r="B18" s="140" t="s">
        <v>228</v>
      </c>
      <c r="C18" s="152" t="s">
        <v>161</v>
      </c>
      <c r="D18" s="152" t="s">
        <v>162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40" t="s">
        <v>229</v>
      </c>
      <c r="C19" s="155" t="s">
        <v>163</v>
      </c>
      <c r="D19" s="155" t="s">
        <v>164</v>
      </c>
      <c r="E19" s="31">
        <v>80</v>
      </c>
      <c r="F19" s="32"/>
      <c r="G19" s="32">
        <v>82</v>
      </c>
      <c r="H19" s="32"/>
      <c r="I19" s="32">
        <v>83</v>
      </c>
      <c r="J19" s="32"/>
      <c r="K19" s="32">
        <v>85</v>
      </c>
      <c r="L19" s="33"/>
      <c r="M19" s="31">
        <v>81</v>
      </c>
      <c r="N19" s="32"/>
      <c r="O19" s="32">
        <v>82</v>
      </c>
      <c r="P19" s="32"/>
      <c r="Q19" s="32">
        <v>84</v>
      </c>
      <c r="R19" s="32"/>
      <c r="S19" s="32">
        <v>85</v>
      </c>
      <c r="T19" s="33"/>
      <c r="U19" s="31">
        <v>80</v>
      </c>
      <c r="V19" s="32"/>
      <c r="W19" s="32">
        <v>81</v>
      </c>
      <c r="X19" s="32"/>
      <c r="Y19" s="32">
        <v>85</v>
      </c>
      <c r="Z19" s="32"/>
      <c r="AA19" s="32">
        <v>82</v>
      </c>
      <c r="AB19" s="33"/>
      <c r="AC19" s="31">
        <v>80</v>
      </c>
      <c r="AD19" s="32"/>
      <c r="AE19" s="32">
        <v>81</v>
      </c>
      <c r="AF19" s="32"/>
      <c r="AG19" s="32">
        <v>80</v>
      </c>
      <c r="AH19" s="32"/>
      <c r="AI19" s="32">
        <v>82</v>
      </c>
      <c r="AJ19" s="13"/>
      <c r="AK19" s="56">
        <f t="shared" si="0"/>
        <v>82.5</v>
      </c>
      <c r="AL19" s="57">
        <f t="shared" si="1"/>
        <v>83</v>
      </c>
      <c r="AM19" s="58">
        <f t="shared" si="2"/>
        <v>82</v>
      </c>
      <c r="AN19" s="59">
        <f t="shared" si="3"/>
        <v>80.75</v>
      </c>
      <c r="AO19" s="60">
        <f t="shared" si="4"/>
        <v>82.0625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82.0625</v>
      </c>
      <c r="BC19" s="81" t="str">
        <f t="shared" si="13"/>
        <v/>
      </c>
      <c r="BE19" s="32">
        <f t="shared" si="14"/>
        <v>80.25</v>
      </c>
      <c r="BF19" s="32">
        <f t="shared" si="15"/>
        <v>81.5</v>
      </c>
      <c r="BG19" s="32">
        <f t="shared" si="16"/>
        <v>83</v>
      </c>
      <c r="BH19" s="32">
        <f t="shared" si="17"/>
        <v>83.5</v>
      </c>
      <c r="BI19" s="32">
        <f t="shared" si="18"/>
        <v>82.0625</v>
      </c>
    </row>
    <row r="20" spans="1:61" ht="15.75" thickBot="1" x14ac:dyDescent="0.3">
      <c r="A20" s="45">
        <v>10</v>
      </c>
      <c r="B20" s="140" t="s">
        <v>230</v>
      </c>
      <c r="C20" s="156" t="s">
        <v>165</v>
      </c>
      <c r="D20" s="156" t="s">
        <v>166</v>
      </c>
      <c r="E20" s="31">
        <v>85</v>
      </c>
      <c r="F20" s="32"/>
      <c r="G20" s="32">
        <v>80</v>
      </c>
      <c r="H20" s="32"/>
      <c r="I20" s="32">
        <v>90</v>
      </c>
      <c r="J20" s="32"/>
      <c r="K20" s="32">
        <v>95</v>
      </c>
      <c r="L20" s="33"/>
      <c r="M20" s="31">
        <v>86</v>
      </c>
      <c r="N20" s="32"/>
      <c r="O20" s="32">
        <v>85</v>
      </c>
      <c r="P20" s="32"/>
      <c r="Q20" s="32">
        <v>88</v>
      </c>
      <c r="R20" s="32"/>
      <c r="S20" s="32">
        <v>95</v>
      </c>
      <c r="T20" s="33"/>
      <c r="U20" s="31">
        <v>85</v>
      </c>
      <c r="V20" s="32"/>
      <c r="W20" s="32">
        <v>84</v>
      </c>
      <c r="X20" s="32"/>
      <c r="Y20" s="32">
        <v>92</v>
      </c>
      <c r="Z20" s="32"/>
      <c r="AA20" s="32">
        <v>95</v>
      </c>
      <c r="AB20" s="33"/>
      <c r="AC20" s="31">
        <v>86</v>
      </c>
      <c r="AD20" s="32"/>
      <c r="AE20" s="32">
        <v>87</v>
      </c>
      <c r="AF20" s="32"/>
      <c r="AG20" s="32">
        <v>90</v>
      </c>
      <c r="AH20" s="32"/>
      <c r="AI20" s="32">
        <v>95</v>
      </c>
      <c r="AJ20" s="13"/>
      <c r="AK20" s="56">
        <f t="shared" si="0"/>
        <v>87.5</v>
      </c>
      <c r="AL20" s="57">
        <f t="shared" si="1"/>
        <v>88.5</v>
      </c>
      <c r="AM20" s="58">
        <f t="shared" si="2"/>
        <v>89</v>
      </c>
      <c r="AN20" s="59">
        <f t="shared" si="3"/>
        <v>89.5</v>
      </c>
      <c r="AO20" s="60">
        <f t="shared" si="4"/>
        <v>88.625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88.625</v>
      </c>
      <c r="BC20" s="81" t="str">
        <f t="shared" si="13"/>
        <v/>
      </c>
      <c r="BE20" s="32">
        <f t="shared" si="14"/>
        <v>85.5</v>
      </c>
      <c r="BF20" s="32">
        <f t="shared" si="15"/>
        <v>84</v>
      </c>
      <c r="BG20" s="32">
        <f t="shared" si="16"/>
        <v>90</v>
      </c>
      <c r="BH20" s="32">
        <f t="shared" si="17"/>
        <v>95</v>
      </c>
      <c r="BI20" s="32">
        <f t="shared" si="18"/>
        <v>88.625</v>
      </c>
    </row>
    <row r="21" spans="1:61" ht="15.75" thickBot="1" x14ac:dyDescent="0.3">
      <c r="A21" s="45">
        <v>11</v>
      </c>
      <c r="B21" s="140" t="s">
        <v>231</v>
      </c>
      <c r="C21" s="155" t="s">
        <v>167</v>
      </c>
      <c r="D21" s="158" t="s">
        <v>168</v>
      </c>
      <c r="E21" s="31">
        <v>75</v>
      </c>
      <c r="F21" s="32"/>
      <c r="G21" s="32">
        <v>70</v>
      </c>
      <c r="H21" s="32"/>
      <c r="I21" s="32">
        <v>73</v>
      </c>
      <c r="J21" s="32"/>
      <c r="K21" s="32">
        <v>71</v>
      </c>
      <c r="L21" s="33"/>
      <c r="M21" s="31">
        <v>71</v>
      </c>
      <c r="N21" s="32"/>
      <c r="O21" s="32">
        <v>70</v>
      </c>
      <c r="P21" s="32"/>
      <c r="Q21" s="32">
        <v>73</v>
      </c>
      <c r="R21" s="32"/>
      <c r="S21" s="32">
        <v>70</v>
      </c>
      <c r="T21" s="33"/>
      <c r="U21" s="31">
        <v>70</v>
      </c>
      <c r="V21" s="32"/>
      <c r="W21" s="32">
        <v>72</v>
      </c>
      <c r="X21" s="32"/>
      <c r="Y21" s="32">
        <v>71</v>
      </c>
      <c r="Z21" s="32"/>
      <c r="AA21" s="32">
        <v>70</v>
      </c>
      <c r="AB21" s="33"/>
      <c r="AC21" s="31">
        <v>70</v>
      </c>
      <c r="AD21" s="32"/>
      <c r="AE21" s="32">
        <v>70</v>
      </c>
      <c r="AF21" s="32"/>
      <c r="AG21" s="32">
        <v>74</v>
      </c>
      <c r="AH21" s="32"/>
      <c r="AI21" s="32">
        <v>70</v>
      </c>
      <c r="AJ21" s="13"/>
      <c r="AK21" s="56">
        <f t="shared" si="0"/>
        <v>72.25</v>
      </c>
      <c r="AL21" s="57">
        <f t="shared" si="1"/>
        <v>71</v>
      </c>
      <c r="AM21" s="58">
        <f t="shared" si="2"/>
        <v>70.75</v>
      </c>
      <c r="AN21" s="59">
        <f t="shared" si="3"/>
        <v>71</v>
      </c>
      <c r="AO21" s="60">
        <f t="shared" si="4"/>
        <v>71.25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71.25</v>
      </c>
      <c r="BC21" s="81" t="str">
        <f t="shared" si="13"/>
        <v/>
      </c>
      <c r="BE21" s="32">
        <f t="shared" si="14"/>
        <v>71.5</v>
      </c>
      <c r="BF21" s="32">
        <f t="shared" si="15"/>
        <v>70.5</v>
      </c>
      <c r="BG21" s="32">
        <f t="shared" si="16"/>
        <v>72.75</v>
      </c>
      <c r="BH21" s="32">
        <f t="shared" si="17"/>
        <v>70.25</v>
      </c>
      <c r="BI21" s="32">
        <f t="shared" si="18"/>
        <v>71.25</v>
      </c>
    </row>
    <row r="22" spans="1:61" ht="15.75" thickBot="1" x14ac:dyDescent="0.3">
      <c r="A22" s="45">
        <v>12</v>
      </c>
      <c r="B22" s="140" t="s">
        <v>232</v>
      </c>
      <c r="C22" s="155" t="s">
        <v>169</v>
      </c>
      <c r="D22" s="156" t="s">
        <v>170</v>
      </c>
      <c r="E22" s="31">
        <v>75</v>
      </c>
      <c r="F22" s="32"/>
      <c r="G22" s="32">
        <v>76</v>
      </c>
      <c r="H22" s="32"/>
      <c r="I22" s="32">
        <v>75</v>
      </c>
      <c r="J22" s="32"/>
      <c r="K22" s="32">
        <v>74</v>
      </c>
      <c r="L22" s="33"/>
      <c r="M22" s="31">
        <v>75</v>
      </c>
      <c r="N22" s="32"/>
      <c r="O22" s="32">
        <v>73</v>
      </c>
      <c r="P22" s="32"/>
      <c r="Q22" s="32">
        <v>74</v>
      </c>
      <c r="R22" s="32"/>
      <c r="S22" s="32">
        <v>75</v>
      </c>
      <c r="T22" s="33"/>
      <c r="U22" s="31">
        <v>75</v>
      </c>
      <c r="V22" s="32"/>
      <c r="W22" s="32">
        <v>73</v>
      </c>
      <c r="X22" s="32"/>
      <c r="Y22" s="32">
        <v>75</v>
      </c>
      <c r="Z22" s="32"/>
      <c r="AA22" s="32">
        <v>73</v>
      </c>
      <c r="AB22" s="33"/>
      <c r="AC22" s="31">
        <v>75</v>
      </c>
      <c r="AD22" s="32"/>
      <c r="AE22" s="32">
        <v>76</v>
      </c>
      <c r="AF22" s="32"/>
      <c r="AG22" s="32">
        <v>76</v>
      </c>
      <c r="AH22" s="32"/>
      <c r="AI22" s="32">
        <v>75</v>
      </c>
      <c r="AJ22" s="13"/>
      <c r="AK22" s="56">
        <f t="shared" si="0"/>
        <v>75</v>
      </c>
      <c r="AL22" s="57">
        <f t="shared" si="1"/>
        <v>74.25</v>
      </c>
      <c r="AM22" s="58">
        <f t="shared" si="2"/>
        <v>74</v>
      </c>
      <c r="AN22" s="59">
        <f t="shared" si="3"/>
        <v>75.5</v>
      </c>
      <c r="AO22" s="60">
        <f t="shared" si="4"/>
        <v>74.6875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74.6875</v>
      </c>
      <c r="BC22" s="81" t="str">
        <f t="shared" si="13"/>
        <v/>
      </c>
      <c r="BE22" s="32">
        <f t="shared" si="14"/>
        <v>75</v>
      </c>
      <c r="BF22" s="32">
        <f t="shared" si="15"/>
        <v>74.5</v>
      </c>
      <c r="BG22" s="32">
        <f t="shared" si="16"/>
        <v>75</v>
      </c>
      <c r="BH22" s="32">
        <f t="shared" si="17"/>
        <v>74.25</v>
      </c>
      <c r="BI22" s="32">
        <f t="shared" si="18"/>
        <v>74.6875</v>
      </c>
    </row>
    <row r="23" spans="1:61" ht="15.75" thickBot="1" x14ac:dyDescent="0.3">
      <c r="A23" s="45">
        <v>13</v>
      </c>
      <c r="B23" s="140" t="s">
        <v>233</v>
      </c>
      <c r="C23" s="152" t="s">
        <v>171</v>
      </c>
      <c r="D23" s="158" t="s">
        <v>172</v>
      </c>
      <c r="E23" s="31">
        <v>75</v>
      </c>
      <c r="F23" s="32"/>
      <c r="G23" s="32">
        <v>78</v>
      </c>
      <c r="H23" s="32"/>
      <c r="I23" s="32">
        <v>70</v>
      </c>
      <c r="J23" s="32"/>
      <c r="K23" s="32">
        <v>75</v>
      </c>
      <c r="L23" s="33"/>
      <c r="M23" s="31">
        <v>80</v>
      </c>
      <c r="N23" s="32"/>
      <c r="O23" s="32">
        <v>79</v>
      </c>
      <c r="P23" s="32"/>
      <c r="Q23" s="32">
        <v>72</v>
      </c>
      <c r="R23" s="32"/>
      <c r="S23" s="32">
        <v>75</v>
      </c>
      <c r="T23" s="33"/>
      <c r="U23" s="31">
        <v>82</v>
      </c>
      <c r="V23" s="32"/>
      <c r="W23" s="32">
        <v>79</v>
      </c>
      <c r="X23" s="32"/>
      <c r="Y23" s="32">
        <v>70</v>
      </c>
      <c r="Z23" s="32"/>
      <c r="AA23" s="32">
        <v>75</v>
      </c>
      <c r="AB23" s="33"/>
      <c r="AC23" s="31">
        <v>85</v>
      </c>
      <c r="AD23" s="32"/>
      <c r="AE23" s="32">
        <v>70</v>
      </c>
      <c r="AF23" s="32"/>
      <c r="AG23" s="32">
        <v>75</v>
      </c>
      <c r="AH23" s="32"/>
      <c r="AI23" s="32">
        <v>73</v>
      </c>
      <c r="AJ23" s="13"/>
      <c r="AK23" s="56">
        <f t="shared" si="0"/>
        <v>74.5</v>
      </c>
      <c r="AL23" s="57">
        <f t="shared" si="1"/>
        <v>76.5</v>
      </c>
      <c r="AM23" s="58">
        <f t="shared" si="2"/>
        <v>76.5</v>
      </c>
      <c r="AN23" s="59">
        <f t="shared" si="3"/>
        <v>75.75</v>
      </c>
      <c r="AO23" s="60">
        <f t="shared" si="4"/>
        <v>75.8125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75.8125</v>
      </c>
      <c r="BC23" s="81" t="str">
        <f t="shared" si="13"/>
        <v/>
      </c>
      <c r="BE23" s="32">
        <f t="shared" si="14"/>
        <v>80.5</v>
      </c>
      <c r="BF23" s="32">
        <f t="shared" si="15"/>
        <v>76.5</v>
      </c>
      <c r="BG23" s="32">
        <f t="shared" si="16"/>
        <v>71.75</v>
      </c>
      <c r="BH23" s="32">
        <f t="shared" si="17"/>
        <v>74.5</v>
      </c>
      <c r="BI23" s="32">
        <f t="shared" si="18"/>
        <v>75.8125</v>
      </c>
    </row>
    <row r="24" spans="1:61" ht="15.75" thickBot="1" x14ac:dyDescent="0.3">
      <c r="A24" s="45">
        <v>14</v>
      </c>
      <c r="B24" s="140" t="s">
        <v>234</v>
      </c>
      <c r="C24" s="155" t="s">
        <v>173</v>
      </c>
      <c r="D24" s="152" t="s">
        <v>174</v>
      </c>
      <c r="E24" s="31">
        <v>90</v>
      </c>
      <c r="F24" s="32"/>
      <c r="G24" s="32">
        <v>92</v>
      </c>
      <c r="H24" s="32"/>
      <c r="I24" s="32">
        <v>85</v>
      </c>
      <c r="J24" s="32"/>
      <c r="K24" s="32">
        <v>80</v>
      </c>
      <c r="L24" s="33"/>
      <c r="M24" s="31">
        <v>95</v>
      </c>
      <c r="N24" s="32"/>
      <c r="O24" s="32">
        <v>90</v>
      </c>
      <c r="P24" s="32"/>
      <c r="Q24" s="32">
        <v>88</v>
      </c>
      <c r="R24" s="32"/>
      <c r="S24" s="32">
        <v>85</v>
      </c>
      <c r="T24" s="33"/>
      <c r="U24" s="31">
        <v>90</v>
      </c>
      <c r="V24" s="32"/>
      <c r="W24" s="32">
        <v>91</v>
      </c>
      <c r="X24" s="32"/>
      <c r="Y24" s="32">
        <v>80</v>
      </c>
      <c r="Z24" s="32"/>
      <c r="AA24" s="32">
        <v>82</v>
      </c>
      <c r="AB24" s="33"/>
      <c r="AC24" s="31">
        <v>95</v>
      </c>
      <c r="AD24" s="32"/>
      <c r="AE24" s="32">
        <v>90</v>
      </c>
      <c r="AF24" s="32"/>
      <c r="AG24" s="32">
        <v>85</v>
      </c>
      <c r="AH24" s="32"/>
      <c r="AI24" s="32">
        <v>87</v>
      </c>
      <c r="AJ24" s="13"/>
      <c r="AK24" s="56">
        <f t="shared" si="0"/>
        <v>86.75</v>
      </c>
      <c r="AL24" s="57">
        <f t="shared" si="1"/>
        <v>89.5</v>
      </c>
      <c r="AM24" s="58">
        <f t="shared" si="2"/>
        <v>85.75</v>
      </c>
      <c r="AN24" s="59">
        <f t="shared" si="3"/>
        <v>89.25</v>
      </c>
      <c r="AO24" s="60">
        <f t="shared" si="4"/>
        <v>87.8125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87.8125</v>
      </c>
      <c r="BC24" s="81" t="str">
        <f t="shared" si="13"/>
        <v/>
      </c>
      <c r="BE24" s="32">
        <f t="shared" si="14"/>
        <v>92.5</v>
      </c>
      <c r="BF24" s="32">
        <f t="shared" si="15"/>
        <v>90.75</v>
      </c>
      <c r="BG24" s="32">
        <f t="shared" si="16"/>
        <v>84.5</v>
      </c>
      <c r="BH24" s="32">
        <f t="shared" si="17"/>
        <v>83.5</v>
      </c>
      <c r="BI24" s="32">
        <f t="shared" si="18"/>
        <v>87.8125</v>
      </c>
    </row>
    <row r="25" spans="1:61" ht="15.75" thickBot="1" x14ac:dyDescent="0.3">
      <c r="A25" s="45">
        <v>15</v>
      </c>
      <c r="B25" s="140" t="s">
        <v>235</v>
      </c>
      <c r="C25" s="156" t="s">
        <v>175</v>
      </c>
      <c r="D25" s="155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5">
        <v>16</v>
      </c>
      <c r="B26" s="140" t="s">
        <v>236</v>
      </c>
      <c r="C26" s="155" t="s">
        <v>177</v>
      </c>
      <c r="D26" s="159" t="s">
        <v>178</v>
      </c>
      <c r="E26" s="31">
        <v>75</v>
      </c>
      <c r="F26" s="32"/>
      <c r="G26" s="32">
        <v>76</v>
      </c>
      <c r="H26" s="32"/>
      <c r="I26" s="32">
        <v>76</v>
      </c>
      <c r="J26" s="32"/>
      <c r="K26" s="32">
        <v>80</v>
      </c>
      <c r="L26" s="33"/>
      <c r="M26" s="31">
        <v>81</v>
      </c>
      <c r="N26" s="32"/>
      <c r="O26" s="32">
        <v>83</v>
      </c>
      <c r="P26" s="32"/>
      <c r="Q26" s="32">
        <v>84</v>
      </c>
      <c r="R26" s="32"/>
      <c r="S26" s="32">
        <v>85</v>
      </c>
      <c r="T26" s="33"/>
      <c r="U26" s="31">
        <v>83</v>
      </c>
      <c r="V26" s="32"/>
      <c r="W26" s="32">
        <v>82</v>
      </c>
      <c r="X26" s="32"/>
      <c r="Y26" s="32">
        <v>84</v>
      </c>
      <c r="Z26" s="32"/>
      <c r="AA26" s="32">
        <v>85</v>
      </c>
      <c r="AB26" s="33"/>
      <c r="AC26" s="31">
        <v>81</v>
      </c>
      <c r="AD26" s="32"/>
      <c r="AE26" s="32">
        <v>83</v>
      </c>
      <c r="AF26" s="32"/>
      <c r="AG26" s="32">
        <v>84</v>
      </c>
      <c r="AH26" s="32"/>
      <c r="AI26" s="32">
        <v>85</v>
      </c>
      <c r="AJ26" s="13"/>
      <c r="AK26" s="56">
        <f t="shared" si="0"/>
        <v>76.75</v>
      </c>
      <c r="AL26" s="57">
        <f t="shared" si="1"/>
        <v>83.25</v>
      </c>
      <c r="AM26" s="58">
        <f t="shared" si="2"/>
        <v>83.5</v>
      </c>
      <c r="AN26" s="59">
        <f t="shared" si="3"/>
        <v>83.25</v>
      </c>
      <c r="AO26" s="60">
        <f t="shared" si="4"/>
        <v>81.6875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81.6875</v>
      </c>
      <c r="BC26" s="81" t="str">
        <f t="shared" si="13"/>
        <v/>
      </c>
      <c r="BE26" s="32">
        <f t="shared" si="14"/>
        <v>80</v>
      </c>
      <c r="BF26" s="32">
        <f t="shared" si="15"/>
        <v>81</v>
      </c>
      <c r="BG26" s="32">
        <f t="shared" si="16"/>
        <v>82</v>
      </c>
      <c r="BH26" s="32">
        <f t="shared" si="17"/>
        <v>83.75</v>
      </c>
      <c r="BI26" s="32">
        <f t="shared" si="18"/>
        <v>81.6875</v>
      </c>
    </row>
    <row r="27" spans="1:61" ht="15.75" thickBot="1" x14ac:dyDescent="0.3">
      <c r="A27" s="45">
        <v>17</v>
      </c>
      <c r="B27" s="140" t="s">
        <v>237</v>
      </c>
      <c r="C27" s="155" t="s">
        <v>179</v>
      </c>
      <c r="D27" s="160" t="s">
        <v>180</v>
      </c>
      <c r="E27" s="31">
        <v>76</v>
      </c>
      <c r="F27" s="32"/>
      <c r="G27" s="32">
        <v>75</v>
      </c>
      <c r="H27" s="32"/>
      <c r="I27" s="32">
        <v>76</v>
      </c>
      <c r="J27" s="32"/>
      <c r="K27" s="32">
        <v>74</v>
      </c>
      <c r="L27" s="33"/>
      <c r="M27" s="31">
        <v>73</v>
      </c>
      <c r="N27" s="32"/>
      <c r="O27" s="32">
        <v>76</v>
      </c>
      <c r="P27" s="32"/>
      <c r="Q27" s="32">
        <v>74</v>
      </c>
      <c r="R27" s="32"/>
      <c r="S27" s="32">
        <v>75</v>
      </c>
      <c r="T27" s="33"/>
      <c r="U27" s="31">
        <v>74</v>
      </c>
      <c r="V27" s="32"/>
      <c r="W27" s="32">
        <v>73</v>
      </c>
      <c r="X27" s="32"/>
      <c r="Y27" s="32">
        <v>73</v>
      </c>
      <c r="Z27" s="32"/>
      <c r="AA27" s="32">
        <v>74</v>
      </c>
      <c r="AB27" s="33"/>
      <c r="AC27" s="31">
        <v>75</v>
      </c>
      <c r="AD27" s="32"/>
      <c r="AE27" s="32">
        <v>76</v>
      </c>
      <c r="AF27" s="32"/>
      <c r="AG27" s="32">
        <v>77</v>
      </c>
      <c r="AH27" s="32"/>
      <c r="AI27" s="32">
        <v>76</v>
      </c>
      <c r="AJ27" s="13"/>
      <c r="AK27" s="56">
        <f t="shared" si="0"/>
        <v>75.25</v>
      </c>
      <c r="AL27" s="57">
        <f t="shared" si="1"/>
        <v>74.5</v>
      </c>
      <c r="AM27" s="58">
        <f t="shared" si="2"/>
        <v>73.5</v>
      </c>
      <c r="AN27" s="59">
        <f t="shared" si="3"/>
        <v>76</v>
      </c>
      <c r="AO27" s="60">
        <f t="shared" si="4"/>
        <v>74.8125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74.8125</v>
      </c>
      <c r="BC27" s="81" t="str">
        <f t="shared" si="13"/>
        <v/>
      </c>
      <c r="BE27" s="32">
        <f t="shared" si="14"/>
        <v>74.5</v>
      </c>
      <c r="BF27" s="32">
        <f t="shared" si="15"/>
        <v>75</v>
      </c>
      <c r="BG27" s="32">
        <f t="shared" si="16"/>
        <v>75</v>
      </c>
      <c r="BH27" s="32">
        <f t="shared" si="17"/>
        <v>74.75</v>
      </c>
      <c r="BI27" s="32">
        <f t="shared" si="18"/>
        <v>74.8125</v>
      </c>
    </row>
    <row r="28" spans="1:61" ht="15.75" thickBot="1" x14ac:dyDescent="0.3">
      <c r="A28" s="45">
        <v>18</v>
      </c>
      <c r="B28" s="140" t="s">
        <v>238</v>
      </c>
      <c r="C28" s="152" t="s">
        <v>181</v>
      </c>
      <c r="D28" s="152" t="s">
        <v>182</v>
      </c>
      <c r="E28" s="31">
        <v>84</v>
      </c>
      <c r="F28" s="32"/>
      <c r="G28" s="32">
        <v>86</v>
      </c>
      <c r="H28" s="32"/>
      <c r="I28" s="32">
        <v>85</v>
      </c>
      <c r="J28" s="32"/>
      <c r="K28" s="32">
        <v>83</v>
      </c>
      <c r="L28" s="33"/>
      <c r="M28" s="31">
        <v>87</v>
      </c>
      <c r="N28" s="32"/>
      <c r="O28" s="32">
        <v>86</v>
      </c>
      <c r="P28" s="32"/>
      <c r="Q28" s="32">
        <v>85</v>
      </c>
      <c r="R28" s="32"/>
      <c r="S28" s="32">
        <v>84</v>
      </c>
      <c r="T28" s="33"/>
      <c r="U28" s="31">
        <v>84</v>
      </c>
      <c r="V28" s="32"/>
      <c r="W28" s="32">
        <v>85</v>
      </c>
      <c r="X28" s="32"/>
      <c r="Y28" s="32">
        <v>83</v>
      </c>
      <c r="Z28" s="32"/>
      <c r="AA28" s="32">
        <v>86</v>
      </c>
      <c r="AB28" s="33"/>
      <c r="AC28" s="31">
        <v>84</v>
      </c>
      <c r="AD28" s="32"/>
      <c r="AE28" s="32">
        <v>85</v>
      </c>
      <c r="AF28" s="32"/>
      <c r="AG28" s="32">
        <v>86</v>
      </c>
      <c r="AH28" s="32"/>
      <c r="AI28" s="32">
        <v>84</v>
      </c>
      <c r="AJ28" s="13"/>
      <c r="AK28" s="56">
        <f t="shared" si="0"/>
        <v>84.5</v>
      </c>
      <c r="AL28" s="57">
        <f t="shared" si="1"/>
        <v>85.5</v>
      </c>
      <c r="AM28" s="58">
        <f t="shared" si="2"/>
        <v>84.5</v>
      </c>
      <c r="AN28" s="59">
        <f t="shared" si="3"/>
        <v>84.75</v>
      </c>
      <c r="AO28" s="60">
        <f t="shared" si="4"/>
        <v>84.8125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84.8125</v>
      </c>
      <c r="BC28" s="81" t="str">
        <f t="shared" si="13"/>
        <v/>
      </c>
      <c r="BE28" s="32">
        <f t="shared" si="14"/>
        <v>84.75</v>
      </c>
      <c r="BF28" s="32">
        <f t="shared" si="15"/>
        <v>85.5</v>
      </c>
      <c r="BG28" s="32">
        <f t="shared" si="16"/>
        <v>84.75</v>
      </c>
      <c r="BH28" s="32">
        <f t="shared" si="17"/>
        <v>84.25</v>
      </c>
      <c r="BI28" s="32">
        <f t="shared" si="18"/>
        <v>84.8125</v>
      </c>
    </row>
    <row r="29" spans="1:61" ht="15.75" thickBot="1" x14ac:dyDescent="0.3">
      <c r="A29" s="45">
        <v>19</v>
      </c>
      <c r="B29" s="140" t="s">
        <v>239</v>
      </c>
      <c r="C29" s="152" t="s">
        <v>183</v>
      </c>
      <c r="D29" s="155" t="s">
        <v>184</v>
      </c>
      <c r="AJ29" s="13"/>
      <c r="AK29" s="56">
        <f t="shared" si="0"/>
        <v>0</v>
      </c>
      <c r="AL29" s="57">
        <f t="shared" si="1"/>
        <v>0</v>
      </c>
      <c r="AM29" s="58">
        <f t="shared" si="2"/>
        <v>0</v>
      </c>
      <c r="AN29" s="59">
        <f t="shared" si="3"/>
        <v>0</v>
      </c>
      <c r="AO29" s="60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ht="15.75" thickBot="1" x14ac:dyDescent="0.3">
      <c r="A30" s="45">
        <v>20</v>
      </c>
      <c r="B30" s="140" t="s">
        <v>240</v>
      </c>
      <c r="C30" s="155" t="s">
        <v>185</v>
      </c>
      <c r="D30" s="158" t="s">
        <v>186</v>
      </c>
      <c r="E30" s="31">
        <v>83</v>
      </c>
      <c r="F30" s="32"/>
      <c r="G30" s="32">
        <v>82</v>
      </c>
      <c r="H30" s="32"/>
      <c r="I30" s="32">
        <v>85</v>
      </c>
      <c r="J30" s="32"/>
      <c r="K30" s="32">
        <v>84</v>
      </c>
      <c r="L30" s="33"/>
      <c r="M30" s="31">
        <v>85</v>
      </c>
      <c r="N30" s="32"/>
      <c r="O30" s="32">
        <v>83</v>
      </c>
      <c r="P30" s="32"/>
      <c r="Q30" s="32">
        <v>85</v>
      </c>
      <c r="R30" s="32"/>
      <c r="S30" s="32">
        <v>84</v>
      </c>
      <c r="T30" s="33"/>
      <c r="U30" s="31">
        <v>83</v>
      </c>
      <c r="V30" s="32"/>
      <c r="W30" s="32">
        <v>85</v>
      </c>
      <c r="X30" s="32"/>
      <c r="Y30" s="32">
        <v>84</v>
      </c>
      <c r="Z30" s="32"/>
      <c r="AA30" s="32">
        <v>86</v>
      </c>
      <c r="AB30" s="33"/>
      <c r="AC30" s="31">
        <v>85</v>
      </c>
      <c r="AD30" s="32"/>
      <c r="AE30" s="32">
        <v>86</v>
      </c>
      <c r="AF30" s="32"/>
      <c r="AG30" s="32">
        <v>85</v>
      </c>
      <c r="AH30" s="32"/>
      <c r="AI30" s="32">
        <v>84</v>
      </c>
      <c r="AJ30" s="13"/>
      <c r="AK30" s="56">
        <f t="shared" si="0"/>
        <v>83.5</v>
      </c>
      <c r="AL30" s="57">
        <f t="shared" si="1"/>
        <v>84.25</v>
      </c>
      <c r="AM30" s="58">
        <f t="shared" si="2"/>
        <v>84.5</v>
      </c>
      <c r="AN30" s="59">
        <f t="shared" si="3"/>
        <v>85</v>
      </c>
      <c r="AO30" s="60">
        <f t="shared" si="4"/>
        <v>84.3125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84.3125</v>
      </c>
      <c r="BC30" s="81" t="str">
        <f t="shared" si="13"/>
        <v/>
      </c>
      <c r="BE30" s="32">
        <f t="shared" si="14"/>
        <v>84</v>
      </c>
      <c r="BF30" s="32">
        <f t="shared" si="15"/>
        <v>84</v>
      </c>
      <c r="BG30" s="32">
        <f t="shared" si="16"/>
        <v>84.75</v>
      </c>
      <c r="BH30" s="32">
        <f t="shared" si="17"/>
        <v>84.5</v>
      </c>
      <c r="BI30" s="32">
        <f t="shared" si="18"/>
        <v>84.3125</v>
      </c>
    </row>
    <row r="31" spans="1:61" ht="15.75" thickBot="1" x14ac:dyDescent="0.3">
      <c r="A31" s="45">
        <v>21</v>
      </c>
      <c r="B31" s="140" t="s">
        <v>241</v>
      </c>
      <c r="C31" s="156" t="s">
        <v>187</v>
      </c>
      <c r="D31" s="156" t="s">
        <v>188</v>
      </c>
      <c r="E31" s="31">
        <v>85</v>
      </c>
      <c r="F31" s="32"/>
      <c r="G31" s="32">
        <v>84</v>
      </c>
      <c r="H31" s="32"/>
      <c r="I31" s="32">
        <v>83</v>
      </c>
      <c r="J31" s="32"/>
      <c r="K31" s="32">
        <v>85</v>
      </c>
      <c r="L31" s="33"/>
      <c r="M31" s="31">
        <v>87</v>
      </c>
      <c r="N31" s="32"/>
      <c r="O31" s="32">
        <v>86</v>
      </c>
      <c r="P31" s="32"/>
      <c r="Q31" s="32">
        <v>87</v>
      </c>
      <c r="R31" s="32"/>
      <c r="S31" s="32">
        <v>86</v>
      </c>
      <c r="T31" s="33"/>
      <c r="U31" s="31">
        <v>83</v>
      </c>
      <c r="V31" s="32"/>
      <c r="W31" s="32">
        <v>82</v>
      </c>
      <c r="X31" s="32"/>
      <c r="Y31" s="32">
        <v>81</v>
      </c>
      <c r="Z31" s="32"/>
      <c r="AA31" s="32">
        <v>80</v>
      </c>
      <c r="AB31" s="33"/>
      <c r="AC31" s="31">
        <v>84</v>
      </c>
      <c r="AD31" s="32"/>
      <c r="AE31" s="32">
        <v>86</v>
      </c>
      <c r="AF31" s="32"/>
      <c r="AG31" s="32">
        <v>84</v>
      </c>
      <c r="AH31" s="32"/>
      <c r="AI31" s="32">
        <v>83</v>
      </c>
      <c r="AJ31" s="13"/>
      <c r="AK31" s="56">
        <f t="shared" si="0"/>
        <v>84.25</v>
      </c>
      <c r="AL31" s="57">
        <f t="shared" si="1"/>
        <v>86.5</v>
      </c>
      <c r="AM31" s="58">
        <f t="shared" si="2"/>
        <v>81.5</v>
      </c>
      <c r="AN31" s="59">
        <f t="shared" si="3"/>
        <v>84.25</v>
      </c>
      <c r="AO31" s="60">
        <f t="shared" si="4"/>
        <v>84.125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84.125</v>
      </c>
      <c r="BC31" s="81" t="str">
        <f t="shared" si="13"/>
        <v/>
      </c>
      <c r="BE31" s="32">
        <f t="shared" si="14"/>
        <v>84.75</v>
      </c>
      <c r="BF31" s="32">
        <f t="shared" si="15"/>
        <v>84.5</v>
      </c>
      <c r="BG31" s="32">
        <f t="shared" si="16"/>
        <v>83.75</v>
      </c>
      <c r="BH31" s="32">
        <f t="shared" si="17"/>
        <v>83.5</v>
      </c>
      <c r="BI31" s="32">
        <f t="shared" si="18"/>
        <v>84.125</v>
      </c>
    </row>
    <row r="32" spans="1:61" ht="15.75" thickBot="1" x14ac:dyDescent="0.3">
      <c r="A32" s="45">
        <v>22</v>
      </c>
      <c r="B32" s="140" t="s">
        <v>242</v>
      </c>
      <c r="C32" s="155" t="s">
        <v>189</v>
      </c>
      <c r="D32" s="158" t="s">
        <v>190</v>
      </c>
      <c r="E32" s="31">
        <v>76</v>
      </c>
      <c r="F32" s="32"/>
      <c r="G32" s="32">
        <v>77</v>
      </c>
      <c r="H32" s="32"/>
      <c r="I32" s="32">
        <v>78</v>
      </c>
      <c r="J32" s="32"/>
      <c r="K32" s="32">
        <v>76</v>
      </c>
      <c r="L32" s="33"/>
      <c r="M32" s="31">
        <v>75</v>
      </c>
      <c r="N32" s="32"/>
      <c r="O32" s="32">
        <v>75</v>
      </c>
      <c r="P32" s="32"/>
      <c r="Q32" s="32">
        <v>74</v>
      </c>
      <c r="R32" s="32"/>
      <c r="S32" s="32">
        <v>72</v>
      </c>
      <c r="T32" s="33"/>
      <c r="U32" s="31">
        <v>73</v>
      </c>
      <c r="V32" s="32"/>
      <c r="W32" s="32">
        <v>74</v>
      </c>
      <c r="X32" s="32"/>
      <c r="Y32" s="32">
        <v>74</v>
      </c>
      <c r="Z32" s="32"/>
      <c r="AA32" s="32">
        <v>75</v>
      </c>
      <c r="AB32" s="33"/>
      <c r="AC32" s="31">
        <v>76</v>
      </c>
      <c r="AD32" s="32"/>
      <c r="AE32" s="32">
        <v>76</v>
      </c>
      <c r="AF32" s="32"/>
      <c r="AG32" s="32">
        <v>75</v>
      </c>
      <c r="AH32" s="32"/>
      <c r="AI32" s="32">
        <v>74</v>
      </c>
      <c r="AJ32" s="13"/>
      <c r="AK32" s="56">
        <f t="shared" si="0"/>
        <v>76.75</v>
      </c>
      <c r="AL32" s="57">
        <f t="shared" si="1"/>
        <v>74</v>
      </c>
      <c r="AM32" s="58">
        <f t="shared" si="2"/>
        <v>74</v>
      </c>
      <c r="AN32" s="59">
        <f t="shared" si="3"/>
        <v>75.25</v>
      </c>
      <c r="AO32" s="60">
        <f t="shared" si="4"/>
        <v>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75</v>
      </c>
      <c r="BC32" s="81" t="str">
        <f t="shared" si="13"/>
        <v/>
      </c>
      <c r="BE32" s="32">
        <f t="shared" si="14"/>
        <v>75</v>
      </c>
      <c r="BF32" s="32">
        <f t="shared" si="15"/>
        <v>75.5</v>
      </c>
      <c r="BG32" s="32">
        <f t="shared" si="16"/>
        <v>75.25</v>
      </c>
      <c r="BH32" s="32">
        <f t="shared" si="17"/>
        <v>74.25</v>
      </c>
      <c r="BI32" s="32">
        <f t="shared" si="18"/>
        <v>75</v>
      </c>
    </row>
    <row r="33" spans="1:61" ht="15.75" thickBot="1" x14ac:dyDescent="0.3">
      <c r="A33" s="45">
        <v>23</v>
      </c>
      <c r="B33" s="140" t="s">
        <v>243</v>
      </c>
      <c r="C33" s="155" t="s">
        <v>191</v>
      </c>
      <c r="D33" s="152" t="s">
        <v>192</v>
      </c>
      <c r="E33" s="31">
        <v>89</v>
      </c>
      <c r="F33" s="32"/>
      <c r="G33" s="32">
        <v>88</v>
      </c>
      <c r="H33" s="32"/>
      <c r="I33" s="32">
        <v>89</v>
      </c>
      <c r="J33" s="32"/>
      <c r="K33" s="32">
        <v>90</v>
      </c>
      <c r="L33" s="33"/>
      <c r="M33" s="31">
        <v>86</v>
      </c>
      <c r="N33" s="32"/>
      <c r="O33" s="32">
        <v>88</v>
      </c>
      <c r="P33" s="32"/>
      <c r="Q33" s="32">
        <v>89</v>
      </c>
      <c r="R33" s="32"/>
      <c r="S33" s="32">
        <v>90</v>
      </c>
      <c r="T33" s="33"/>
      <c r="U33" s="31">
        <v>89</v>
      </c>
      <c r="V33" s="32"/>
      <c r="W33" s="32">
        <v>88</v>
      </c>
      <c r="X33" s="32"/>
      <c r="Y33" s="32">
        <v>89</v>
      </c>
      <c r="Z33" s="32"/>
      <c r="AA33" s="32">
        <v>90</v>
      </c>
      <c r="AB33" s="33"/>
      <c r="AC33" s="31">
        <v>91</v>
      </c>
      <c r="AD33" s="32"/>
      <c r="AE33" s="32">
        <v>93</v>
      </c>
      <c r="AF33" s="32"/>
      <c r="AG33" s="32">
        <v>90</v>
      </c>
      <c r="AH33" s="32"/>
      <c r="AI33" s="32">
        <v>77</v>
      </c>
      <c r="AJ33" s="13"/>
      <c r="AK33" s="56">
        <f t="shared" si="0"/>
        <v>89</v>
      </c>
      <c r="AL33" s="57">
        <f t="shared" si="1"/>
        <v>88.25</v>
      </c>
      <c r="AM33" s="58">
        <f t="shared" si="2"/>
        <v>89</v>
      </c>
      <c r="AN33" s="59">
        <f t="shared" si="3"/>
        <v>87.75</v>
      </c>
      <c r="AO33" s="60">
        <f t="shared" si="4"/>
        <v>88.5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88.5</v>
      </c>
      <c r="BC33" s="81" t="str">
        <f t="shared" si="13"/>
        <v/>
      </c>
      <c r="BE33" s="32">
        <f t="shared" si="14"/>
        <v>88.75</v>
      </c>
      <c r="BF33" s="32">
        <f t="shared" si="15"/>
        <v>89.25</v>
      </c>
      <c r="BG33" s="32">
        <f t="shared" si="16"/>
        <v>89.25</v>
      </c>
      <c r="BH33" s="32">
        <f t="shared" si="17"/>
        <v>86.75</v>
      </c>
      <c r="BI33" s="32">
        <f t="shared" si="18"/>
        <v>88.5</v>
      </c>
    </row>
    <row r="34" spans="1:61" ht="15.75" thickBot="1" x14ac:dyDescent="0.3">
      <c r="A34" s="45">
        <v>24</v>
      </c>
      <c r="B34" s="140" t="s">
        <v>244</v>
      </c>
      <c r="C34" s="152" t="s">
        <v>193</v>
      </c>
      <c r="D34" s="155" t="s">
        <v>194</v>
      </c>
      <c r="AH34" s="32"/>
      <c r="AI34" s="32">
        <v>91</v>
      </c>
      <c r="AJ34" s="13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22.75</v>
      </c>
      <c r="AO34" s="60">
        <f t="shared" si="4"/>
        <v>5.6875</v>
      </c>
      <c r="AP34" s="54"/>
      <c r="AR34" s="71">
        <f t="shared" si="5"/>
        <v>2.84375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5.6875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22.75</v>
      </c>
      <c r="BI34" s="32">
        <f t="shared" si="18"/>
        <v>5.6875</v>
      </c>
    </row>
    <row r="35" spans="1:61" ht="15.75" thickBot="1" x14ac:dyDescent="0.3">
      <c r="A35" s="45">
        <v>25</v>
      </c>
      <c r="B35" s="140" t="s">
        <v>245</v>
      </c>
      <c r="C35" s="155" t="s">
        <v>195</v>
      </c>
      <c r="D35" s="152" t="s">
        <v>196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40" t="s">
        <v>246</v>
      </c>
      <c r="C36" s="156" t="s">
        <v>197</v>
      </c>
      <c r="D36" s="158" t="s">
        <v>198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56">
        <f t="shared" si="0"/>
        <v>0</v>
      </c>
      <c r="AL36" s="57">
        <f t="shared" si="1"/>
        <v>0</v>
      </c>
      <c r="AM36" s="58">
        <f t="shared" si="2"/>
        <v>0</v>
      </c>
      <c r="AN36" s="59">
        <f t="shared" si="3"/>
        <v>0</v>
      </c>
      <c r="AO36" s="60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ht="15.75" thickBot="1" x14ac:dyDescent="0.3">
      <c r="A37" s="45">
        <v>27</v>
      </c>
      <c r="B37" s="140" t="s">
        <v>247</v>
      </c>
      <c r="C37" s="155" t="s">
        <v>199</v>
      </c>
      <c r="D37" s="156" t="s">
        <v>200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13"/>
      <c r="AK37" s="56">
        <f t="shared" si="0"/>
        <v>0</v>
      </c>
      <c r="AL37" s="57">
        <f t="shared" si="1"/>
        <v>0</v>
      </c>
      <c r="AM37" s="58">
        <f t="shared" si="2"/>
        <v>0</v>
      </c>
      <c r="AN37" s="59">
        <f t="shared" si="3"/>
        <v>0</v>
      </c>
      <c r="AO37" s="60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ht="15.75" thickBot="1" x14ac:dyDescent="0.3">
      <c r="A38" s="45">
        <v>28</v>
      </c>
      <c r="B38" s="140" t="s">
        <v>248</v>
      </c>
      <c r="C38" s="155" t="s">
        <v>201</v>
      </c>
      <c r="D38" s="158" t="s">
        <v>202</v>
      </c>
      <c r="E38" s="31">
        <v>100</v>
      </c>
      <c r="F38" s="32"/>
      <c r="G38" s="32">
        <v>94</v>
      </c>
      <c r="H38" s="32"/>
      <c r="I38" s="32">
        <v>95</v>
      </c>
      <c r="J38" s="32"/>
      <c r="K38" s="32">
        <v>93</v>
      </c>
      <c r="L38" s="33"/>
      <c r="M38" s="31">
        <v>94</v>
      </c>
      <c r="N38" s="32"/>
      <c r="O38" s="32">
        <v>95</v>
      </c>
      <c r="P38" s="32"/>
      <c r="Q38" s="32">
        <v>96</v>
      </c>
      <c r="R38" s="32"/>
      <c r="S38" s="32">
        <v>97</v>
      </c>
      <c r="T38" s="33"/>
      <c r="U38" s="31">
        <v>94</v>
      </c>
      <c r="V38" s="32"/>
      <c r="W38" s="32">
        <v>95</v>
      </c>
      <c r="X38" s="32"/>
      <c r="Y38" s="32">
        <v>93</v>
      </c>
      <c r="Z38" s="32"/>
      <c r="AA38" s="32">
        <v>90</v>
      </c>
      <c r="AB38" s="33"/>
      <c r="AC38" s="31">
        <v>94</v>
      </c>
      <c r="AD38" s="32"/>
      <c r="AE38" s="32">
        <v>94</v>
      </c>
      <c r="AF38" s="32"/>
      <c r="AG38" s="32">
        <v>95</v>
      </c>
      <c r="AH38" s="32"/>
      <c r="AI38" s="32">
        <v>90</v>
      </c>
      <c r="AJ38" s="13"/>
      <c r="AK38" s="56">
        <f t="shared" si="0"/>
        <v>95.5</v>
      </c>
      <c r="AL38" s="57">
        <f t="shared" si="1"/>
        <v>95.5</v>
      </c>
      <c r="AM38" s="58">
        <f t="shared" si="2"/>
        <v>93</v>
      </c>
      <c r="AN38" s="59">
        <f t="shared" si="3"/>
        <v>93.25</v>
      </c>
      <c r="AO38" s="60">
        <f t="shared" si="4"/>
        <v>94.3125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94.3125</v>
      </c>
      <c r="BC38" s="81" t="str">
        <f t="shared" si="13"/>
        <v/>
      </c>
      <c r="BE38" s="32">
        <f t="shared" si="14"/>
        <v>95.5</v>
      </c>
      <c r="BF38" s="32">
        <f t="shared" si="15"/>
        <v>94.5</v>
      </c>
      <c r="BG38" s="32">
        <f t="shared" si="16"/>
        <v>94.75</v>
      </c>
      <c r="BH38" s="32">
        <f t="shared" si="17"/>
        <v>92.5</v>
      </c>
      <c r="BI38" s="32">
        <f t="shared" si="18"/>
        <v>94.3125</v>
      </c>
    </row>
    <row r="39" spans="1:61" ht="15.75" thickBot="1" x14ac:dyDescent="0.3">
      <c r="A39" s="45">
        <v>29</v>
      </c>
      <c r="B39" s="140" t="s">
        <v>249</v>
      </c>
      <c r="C39" s="152" t="s">
        <v>203</v>
      </c>
      <c r="D39" s="156" t="s">
        <v>204</v>
      </c>
      <c r="E39" s="31">
        <v>85</v>
      </c>
      <c r="F39" s="32"/>
      <c r="G39" s="32">
        <v>86</v>
      </c>
      <c r="H39" s="32"/>
      <c r="I39" s="32">
        <v>87</v>
      </c>
      <c r="J39" s="32"/>
      <c r="K39" s="32">
        <v>86</v>
      </c>
      <c r="L39" s="33"/>
      <c r="M39" s="31">
        <v>85</v>
      </c>
      <c r="N39" s="32"/>
      <c r="O39" s="32">
        <v>86</v>
      </c>
      <c r="P39" s="32"/>
      <c r="Q39" s="32">
        <v>87</v>
      </c>
      <c r="R39" s="32"/>
      <c r="S39" s="32">
        <v>85</v>
      </c>
      <c r="T39" s="33"/>
      <c r="U39" s="31">
        <v>84</v>
      </c>
      <c r="V39" s="32"/>
      <c r="W39" s="32">
        <v>85</v>
      </c>
      <c r="X39" s="32"/>
      <c r="Y39" s="32">
        <v>83</v>
      </c>
      <c r="Z39" s="32"/>
      <c r="AA39" s="32">
        <v>84</v>
      </c>
      <c r="AB39" s="33"/>
      <c r="AC39" s="31">
        <v>85</v>
      </c>
      <c r="AD39" s="32"/>
      <c r="AE39" s="32">
        <v>86</v>
      </c>
      <c r="AF39" s="32"/>
      <c r="AG39" s="32">
        <v>87</v>
      </c>
      <c r="AH39" s="32"/>
      <c r="AI39" s="32">
        <v>88</v>
      </c>
      <c r="AJ39" s="13"/>
      <c r="AK39" s="56">
        <f t="shared" si="0"/>
        <v>86</v>
      </c>
      <c r="AL39" s="57">
        <f t="shared" si="1"/>
        <v>85.75</v>
      </c>
      <c r="AM39" s="58">
        <f t="shared" si="2"/>
        <v>84</v>
      </c>
      <c r="AN39" s="59">
        <f t="shared" si="3"/>
        <v>86.5</v>
      </c>
      <c r="AO39" s="60">
        <f t="shared" si="4"/>
        <v>85.5625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85.5625</v>
      </c>
      <c r="BC39" s="81" t="str">
        <f t="shared" si="13"/>
        <v/>
      </c>
      <c r="BE39" s="32">
        <f t="shared" si="14"/>
        <v>84.75</v>
      </c>
      <c r="BF39" s="32">
        <f t="shared" si="15"/>
        <v>85.75</v>
      </c>
      <c r="BG39" s="32">
        <f t="shared" si="16"/>
        <v>86</v>
      </c>
      <c r="BH39" s="32">
        <f t="shared" si="17"/>
        <v>85.75</v>
      </c>
      <c r="BI39" s="32">
        <f t="shared" si="18"/>
        <v>85.5625</v>
      </c>
    </row>
    <row r="40" spans="1:61" ht="15.75" thickBot="1" x14ac:dyDescent="0.3">
      <c r="A40" s="45">
        <v>30</v>
      </c>
      <c r="B40" s="140" t="s">
        <v>250</v>
      </c>
      <c r="C40" s="155" t="s">
        <v>205</v>
      </c>
      <c r="D40" s="155" t="s">
        <v>146</v>
      </c>
      <c r="E40" s="31">
        <v>75</v>
      </c>
      <c r="F40" s="32"/>
      <c r="G40" s="32">
        <v>74</v>
      </c>
      <c r="H40" s="32"/>
      <c r="I40" s="32">
        <v>76</v>
      </c>
      <c r="J40" s="32"/>
      <c r="K40" s="32">
        <v>75</v>
      </c>
      <c r="L40" s="33"/>
      <c r="M40" s="31">
        <v>77</v>
      </c>
      <c r="N40" s="32"/>
      <c r="O40" s="32">
        <v>78</v>
      </c>
      <c r="P40" s="32"/>
      <c r="Q40" s="32">
        <v>76</v>
      </c>
      <c r="R40" s="32"/>
      <c r="S40" s="32">
        <v>75</v>
      </c>
      <c r="T40" s="33"/>
      <c r="U40" s="31">
        <v>77</v>
      </c>
      <c r="V40" s="32"/>
      <c r="W40" s="32">
        <v>75</v>
      </c>
      <c r="X40" s="32"/>
      <c r="Y40" s="32">
        <v>76</v>
      </c>
      <c r="Z40" s="32"/>
      <c r="AA40" s="32">
        <v>77</v>
      </c>
      <c r="AB40" s="33"/>
      <c r="AC40" s="31">
        <v>78</v>
      </c>
      <c r="AD40" s="32"/>
      <c r="AE40" s="32">
        <v>79</v>
      </c>
      <c r="AF40" s="32"/>
      <c r="AG40" s="32">
        <v>80</v>
      </c>
      <c r="AH40" s="32"/>
      <c r="AI40" s="32">
        <v>75</v>
      </c>
      <c r="AJ40" s="13"/>
      <c r="AK40" s="56">
        <f t="shared" si="0"/>
        <v>75</v>
      </c>
      <c r="AL40" s="57">
        <f t="shared" si="1"/>
        <v>76.5</v>
      </c>
      <c r="AM40" s="58">
        <f t="shared" si="2"/>
        <v>76.25</v>
      </c>
      <c r="AN40" s="59">
        <f t="shared" si="3"/>
        <v>78</v>
      </c>
      <c r="AO40" s="60">
        <f t="shared" si="4"/>
        <v>76.4375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76.4375</v>
      </c>
      <c r="BC40" s="81" t="str">
        <f t="shared" si="13"/>
        <v/>
      </c>
      <c r="BE40" s="32">
        <f t="shared" si="14"/>
        <v>76.75</v>
      </c>
      <c r="BF40" s="32">
        <f t="shared" si="15"/>
        <v>76.5</v>
      </c>
      <c r="BG40" s="32">
        <f t="shared" si="16"/>
        <v>77</v>
      </c>
      <c r="BH40" s="32">
        <f t="shared" si="17"/>
        <v>75.5</v>
      </c>
      <c r="BI40" s="32">
        <f t="shared" si="18"/>
        <v>76.4375</v>
      </c>
    </row>
    <row r="41" spans="1:61" ht="15.75" thickBot="1" x14ac:dyDescent="0.3">
      <c r="A41" s="45">
        <v>31</v>
      </c>
      <c r="B41" s="140" t="s">
        <v>251</v>
      </c>
      <c r="C41" s="156" t="s">
        <v>206</v>
      </c>
      <c r="D41" s="152" t="s">
        <v>207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13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40" t="s">
        <v>252</v>
      </c>
      <c r="C42" s="155" t="s">
        <v>208</v>
      </c>
      <c r="D42" s="160" t="s">
        <v>176</v>
      </c>
      <c r="E42" s="31">
        <v>90</v>
      </c>
      <c r="F42" s="32"/>
      <c r="G42" s="32">
        <v>93</v>
      </c>
      <c r="H42" s="32"/>
      <c r="I42" s="32">
        <v>94</v>
      </c>
      <c r="J42" s="32"/>
      <c r="K42" s="32">
        <v>92</v>
      </c>
      <c r="L42" s="33"/>
      <c r="M42" s="31">
        <v>95</v>
      </c>
      <c r="N42" s="32"/>
      <c r="O42" s="32">
        <v>96</v>
      </c>
      <c r="P42" s="32"/>
      <c r="Q42" s="32">
        <v>95</v>
      </c>
      <c r="R42" s="32"/>
      <c r="S42" s="32">
        <v>94</v>
      </c>
      <c r="T42" s="33"/>
      <c r="U42" s="31">
        <v>93</v>
      </c>
      <c r="V42" s="32"/>
      <c r="W42" s="32">
        <v>92</v>
      </c>
      <c r="X42" s="32"/>
      <c r="Y42" s="32">
        <v>94</v>
      </c>
      <c r="Z42" s="32"/>
      <c r="AA42" s="32">
        <v>96</v>
      </c>
      <c r="AB42" s="33"/>
      <c r="AC42" s="31">
        <v>93</v>
      </c>
      <c r="AD42" s="32"/>
      <c r="AE42" s="32">
        <v>92</v>
      </c>
      <c r="AF42" s="32"/>
      <c r="AG42" s="32">
        <v>90</v>
      </c>
      <c r="AH42" s="32"/>
      <c r="AI42" s="32">
        <v>91</v>
      </c>
      <c r="AJ42" s="13"/>
      <c r="AK42" s="56">
        <f t="shared" si="0"/>
        <v>92.25</v>
      </c>
      <c r="AL42" s="57">
        <f t="shared" si="1"/>
        <v>95</v>
      </c>
      <c r="AM42" s="58">
        <f t="shared" si="2"/>
        <v>93.75</v>
      </c>
      <c r="AN42" s="59">
        <f t="shared" si="3"/>
        <v>91.5</v>
      </c>
      <c r="AO42" s="60">
        <f t="shared" si="4"/>
        <v>93.125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93.125</v>
      </c>
      <c r="BC42" s="81" t="str">
        <f t="shared" si="13"/>
        <v/>
      </c>
      <c r="BE42" s="32">
        <f t="shared" si="14"/>
        <v>92.75</v>
      </c>
      <c r="BF42" s="32">
        <f t="shared" si="15"/>
        <v>93.25</v>
      </c>
      <c r="BG42" s="32">
        <f t="shared" si="16"/>
        <v>93.25</v>
      </c>
      <c r="BH42" s="32">
        <f t="shared" si="17"/>
        <v>93.25</v>
      </c>
      <c r="BI42" s="32">
        <f t="shared" si="18"/>
        <v>93.125</v>
      </c>
    </row>
    <row r="43" spans="1:61" ht="15.75" thickBot="1" x14ac:dyDescent="0.3">
      <c r="A43" s="45">
        <v>33</v>
      </c>
      <c r="B43" s="140" t="s">
        <v>253</v>
      </c>
      <c r="C43" s="155" t="s">
        <v>209</v>
      </c>
      <c r="D43" s="152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5">
        <v>34</v>
      </c>
      <c r="B44" s="140" t="s">
        <v>254</v>
      </c>
      <c r="C44" s="155" t="s">
        <v>211</v>
      </c>
      <c r="D44" s="142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15.75" thickBot="1" x14ac:dyDescent="0.3">
      <c r="A45" s="45">
        <v>35</v>
      </c>
      <c r="B45" s="140" t="s">
        <v>255</v>
      </c>
      <c r="C45" s="156" t="s">
        <v>213</v>
      </c>
      <c r="D45" s="158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13"/>
      <c r="AK45" s="56">
        <f t="shared" si="0"/>
        <v>0</v>
      </c>
      <c r="AL45" s="57">
        <f t="shared" si="1"/>
        <v>0</v>
      </c>
      <c r="AM45" s="58">
        <f t="shared" si="2"/>
        <v>0</v>
      </c>
      <c r="AN45" s="59">
        <f t="shared" si="3"/>
        <v>0</v>
      </c>
      <c r="AO45" s="60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3.25" thickBot="1" x14ac:dyDescent="0.3">
      <c r="A46" s="45">
        <v>36</v>
      </c>
      <c r="B46" s="140" t="s">
        <v>256</v>
      </c>
      <c r="C46" s="164" t="s">
        <v>215</v>
      </c>
      <c r="D46" s="140" t="s">
        <v>216</v>
      </c>
      <c r="E46" s="31">
        <v>75</v>
      </c>
      <c r="F46" s="32"/>
      <c r="G46" s="32">
        <v>76</v>
      </c>
      <c r="H46" s="32"/>
      <c r="I46" s="32">
        <v>75</v>
      </c>
      <c r="J46" s="32"/>
      <c r="K46" s="32">
        <v>75</v>
      </c>
      <c r="L46" s="33"/>
      <c r="M46" s="31">
        <v>76</v>
      </c>
      <c r="N46" s="32"/>
      <c r="O46" s="32">
        <v>77</v>
      </c>
      <c r="P46" s="32"/>
      <c r="Q46" s="32">
        <v>78</v>
      </c>
      <c r="R46" s="32"/>
      <c r="S46" s="32">
        <v>74</v>
      </c>
      <c r="T46" s="13"/>
      <c r="U46" s="31">
        <v>74</v>
      </c>
      <c r="V46" s="32"/>
      <c r="W46" s="32">
        <v>76</v>
      </c>
      <c r="X46" s="32"/>
      <c r="Y46" s="32">
        <v>73</v>
      </c>
      <c r="Z46" s="32"/>
      <c r="AA46" s="32">
        <v>75</v>
      </c>
      <c r="AB46" s="33"/>
      <c r="AC46" s="11">
        <v>75</v>
      </c>
      <c r="AD46" s="32"/>
      <c r="AE46" s="32">
        <v>76</v>
      </c>
      <c r="AF46" s="32"/>
      <c r="AG46" s="32">
        <v>76</v>
      </c>
      <c r="AH46" s="32"/>
      <c r="AI46" s="32">
        <v>75</v>
      </c>
      <c r="AJ46" s="13"/>
      <c r="AK46" s="56">
        <f t="shared" si="0"/>
        <v>75.25</v>
      </c>
      <c r="AL46" s="57">
        <f t="shared" si="1"/>
        <v>76.25</v>
      </c>
      <c r="AM46" s="58">
        <f t="shared" si="2"/>
        <v>74.5</v>
      </c>
      <c r="AN46" s="59">
        <f t="shared" si="3"/>
        <v>75.5</v>
      </c>
      <c r="AO46" s="60">
        <f t="shared" si="4"/>
        <v>75.375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75.375</v>
      </c>
      <c r="BC46" s="81" t="str">
        <f t="shared" si="13"/>
        <v/>
      </c>
      <c r="BE46" s="32">
        <f t="shared" si="14"/>
        <v>75</v>
      </c>
      <c r="BF46" s="32">
        <f t="shared" si="15"/>
        <v>76.25</v>
      </c>
      <c r="BG46" s="32">
        <f t="shared" si="16"/>
        <v>75.5</v>
      </c>
      <c r="BH46" s="32">
        <f t="shared" si="17"/>
        <v>74.75</v>
      </c>
      <c r="BI46" s="32">
        <f t="shared" si="18"/>
        <v>75.375</v>
      </c>
    </row>
    <row r="47" spans="1:61" x14ac:dyDescent="0.25">
      <c r="A47" s="45">
        <v>37</v>
      </c>
      <c r="B47" s="140" t="s">
        <v>257</v>
      </c>
      <c r="C47" s="155"/>
      <c r="D47" s="15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32"/>
      <c r="AK47" s="56">
        <f t="shared" ref="AK47" si="19">SUMIF(E47:E47, "&gt;=70") / 4 +SUMIF(G47:G47, "&gt;=70") / 4 +SUMIF(I47:I47, "&gt;=70") / 4 +SUMIF(K47:K47, "&gt;=70") / 4 + SUMIF(F47:F47, "&gt;1") / 4 + SUMIF(H47:H47, "&gt;1") / 4 + SUMIF(J47:J47, "&gt;1") / 4 + SUMIF(L47:L47, "&gt;1") / 4</f>
        <v>0</v>
      </c>
      <c r="AL47" s="57">
        <f t="shared" ref="AL47" si="20">SUMIF(M47:M47, "&gt;=70") / 4 +SUMIF(O47:O47, "&gt;=70") / 4 +SUMIF(Q47:Q47, "&gt;=70") / 4 +SUMIF(S47:S47, "&gt;=70") / 4 + SUMIF(N47:N47, "&gt;1") / 4 + SUMIF(P47:P47, "&gt;1") / 4 + SUMIF(R47:R47, "&gt;1") / 4 + SUMIF(T47:T47, "&gt;1") / 4</f>
        <v>0</v>
      </c>
      <c r="AM47" s="58">
        <f t="shared" ref="AM47" si="21">SUMIF(U47:U47, "&gt;=70") / 4 +SUMIF(W47:W47, "&gt;=70") / 4 +SUMIF(Y47:Y47, "&gt;=70") / 4 +SUMIF(AA47:AA47, "&gt;=70") / 4 + SUMIF(V47:V47, "&gt;1") / 4 + SUMIF(X47:X47, "&gt;1") / 4 + SUMIF(Z47:Z47, "&gt;1") / 4 + SUMIF(AB47:AB47, "&gt;1") / 4</f>
        <v>0</v>
      </c>
      <c r="AN47" s="59">
        <f t="shared" ref="AN47" si="22">SUMIF(AC47:AC47, "&gt;=70") / 4 +SUMIF(AE47:AE47, "&gt;=70") / 4 +SUMIF(AG47:AG47, "&gt;=70") / 4 +SUMIF(AI47:AI47, "&gt;=70") / 4 + SUMIF(AD47:AD47, "&gt;1") / 4 + SUMIF(AF47:AF47, "&gt;1") / 4 + SUMIF(AH47:AH47, "&gt;1") / 4 + SUMIF(AJ47:AJ47, "&gt;1") / 4</f>
        <v>0</v>
      </c>
      <c r="AO47" s="60">
        <f t="shared" ref="AO47" si="23">AVERAGE(AK47:AN47)</f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ref="AK48:AK55" si="24">SUMIF(E48:E48, "&gt;=70") / 4 +SUMIF(G48:G48, "&gt;=70") / 4 +SUMIF(I48:I48, "&gt;=70") / 4 +SUMIF(K48:K48, "&gt;=70") / 4 + SUMIF(F48:F48, "&gt;1") / 4 + SUMIF(H48:H48, "&gt;1") / 4 + SUMIF(J48:J48, "&gt;1") / 4 + SUMIF(L48:L48, "&gt;1") / 4</f>
        <v>0</v>
      </c>
      <c r="AL48" s="62">
        <f t="shared" ref="AL48:AL55" si="25">SUMIF(M48:M48, "&gt;=70") / 4 +SUMIF(O48:O48, "&gt;=70") / 4 +SUMIF(Q48:Q48, "&gt;=70") / 4 +SUMIF(S48:S48, "&gt;=70") / 4 + SUMIF(N48:N48, "&gt;1") / 4 + SUMIF(P48:P48, "&gt;1") / 4 + SUMIF(R48:R48, "&gt;1") / 4 + SUMIF(T48:T48, "&gt;1") / 4</f>
        <v>0</v>
      </c>
      <c r="AM48" s="63">
        <f t="shared" ref="AM48:AM55" si="26">SUMIF(U48:U48, "&gt;=70") / 4 +SUMIF(W48:W48, "&gt;=70") / 4 +SUMIF(Y48:Y48, "&gt;=70") / 4 +SUMIF(AA48:AA48, "&gt;=70") / 4 + SUMIF(V48:V48, "&gt;1") / 4 + SUMIF(X48:X48, "&gt;1") / 4 + SUMIF(Z48:Z48, "&gt;1") / 4 + SUMIF(AB48:AB48, "&gt;1") / 4</f>
        <v>0</v>
      </c>
      <c r="AN48" s="64">
        <f t="shared" ref="AN48:AN55" si="27">SUMIF(AC48:AC48, "&gt;=65") / 4 +SUMIF(AE48:AE48, "&gt;=65") / 4 +SUMIF(AG48:AG48, "&gt;=65") / 4 +SUMIF(AI48:AI48, "&gt;=65") / 4 + SUMIF(AD48:AD48, "&gt;1") / 4 + SUMIF(AF48:AF48, "&gt;1") / 4 + SUMIF(AH48:AH48, "&gt;1") / 4 + SUMIF(AJ48:AJ48, "&gt;1") / 4</f>
        <v>0</v>
      </c>
      <c r="AO48" s="65">
        <f t="shared" ref="AO48:AO55" si="28">AVERAGE(AK48:AN48)</f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0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24"/>
        <v>0</v>
      </c>
      <c r="AL49" s="62">
        <f t="shared" si="25"/>
        <v>0</v>
      </c>
      <c r="AM49" s="63">
        <f t="shared" si="26"/>
        <v>0</v>
      </c>
      <c r="AN49" s="64">
        <f t="shared" si="27"/>
        <v>0</v>
      </c>
      <c r="AO49" s="65">
        <f t="shared" si="28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24"/>
        <v>0</v>
      </c>
      <c r="AL50" s="62">
        <f t="shared" si="25"/>
        <v>0</v>
      </c>
      <c r="AM50" s="63">
        <f t="shared" si="26"/>
        <v>0</v>
      </c>
      <c r="AN50" s="64">
        <f t="shared" si="27"/>
        <v>0</v>
      </c>
      <c r="AO50" s="65">
        <f t="shared" si="28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0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24"/>
        <v>0</v>
      </c>
      <c r="AL51" s="62">
        <f t="shared" si="25"/>
        <v>0</v>
      </c>
      <c r="AM51" s="63">
        <f t="shared" si="26"/>
        <v>0</v>
      </c>
      <c r="AN51" s="64">
        <f t="shared" si="27"/>
        <v>0</v>
      </c>
      <c r="AO51" s="65">
        <f t="shared" si="28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24"/>
        <v>0</v>
      </c>
      <c r="AL52" s="62">
        <f t="shared" si="25"/>
        <v>0</v>
      </c>
      <c r="AM52" s="63">
        <f t="shared" si="26"/>
        <v>0</v>
      </c>
      <c r="AN52" s="64">
        <f t="shared" si="27"/>
        <v>0</v>
      </c>
      <c r="AO52" s="65">
        <f t="shared" si="28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0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24"/>
        <v>0</v>
      </c>
      <c r="AL53" s="62">
        <f t="shared" si="25"/>
        <v>0</v>
      </c>
      <c r="AM53" s="63">
        <f t="shared" si="26"/>
        <v>0</v>
      </c>
      <c r="AN53" s="64">
        <f t="shared" si="27"/>
        <v>0</v>
      </c>
      <c r="AO53" s="65">
        <f t="shared" si="28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24"/>
        <v>0</v>
      </c>
      <c r="AL54" s="62">
        <f t="shared" si="25"/>
        <v>0</v>
      </c>
      <c r="AM54" s="63">
        <f t="shared" si="26"/>
        <v>0</v>
      </c>
      <c r="AN54" s="64">
        <f t="shared" si="27"/>
        <v>0</v>
      </c>
      <c r="AO54" s="65">
        <f t="shared" si="28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0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24"/>
        <v>0</v>
      </c>
      <c r="AL55" s="67">
        <f t="shared" si="25"/>
        <v>0</v>
      </c>
      <c r="AM55" s="68">
        <f t="shared" si="26"/>
        <v>0</v>
      </c>
      <c r="AN55" s="69">
        <f t="shared" si="27"/>
        <v>0</v>
      </c>
      <c r="AO55" s="70">
        <f t="shared" si="28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28 M12:N28 AC12:AD28 E30:F33 M30:N33 AC30:AD33 U33:V33 E35:F41 M35:N41 U35:V41 AC35:AD41 E42:AJ46 AJ47 E48:AJ55">
    <cfRule type="cellIs" dxfId="19" priority="5" operator="lessThan">
      <formula>70</formula>
    </cfRule>
  </conditionalFormatting>
  <conditionalFormatting sqref="E11:AI11 AJ11:AJ34 G12:L28 O12:AB28 AE12:AI28 O30:AB32 G30:L33 AE30:AI33 O33:T33 W33:AB33 AH34:AI34 G35:L41 O35:T41 W35:AB41 AE35:AJ41">
    <cfRule type="cellIs" dxfId="18" priority="1" operator="lessThan">
      <formula>70</formula>
    </cfRule>
  </conditionalFormatting>
  <conditionalFormatting sqref="AK11:AP55">
    <cfRule type="cellIs" dxfId="17" priority="15" operator="lessThan">
      <formula>70</formula>
    </cfRule>
  </conditionalFormatting>
  <conditionalFormatting sqref="AR11:AR55">
    <cfRule type="cellIs" dxfId="16" priority="13" operator="lessThan">
      <formula>70</formula>
    </cfRule>
  </conditionalFormatting>
  <conditionalFormatting sqref="AR11:AY55">
    <cfRule type="cellIs" dxfId="15" priority="14" operator="lessThan">
      <formula>70</formula>
    </cfRule>
  </conditionalFormatting>
  <conditionalFormatting sqref="AZ11:AZ55">
    <cfRule type="cellIs" dxfId="14" priority="8" operator="lessThan">
      <formula>70</formula>
    </cfRule>
  </conditionalFormatting>
  <dataValidations count="2">
    <dataValidation type="custom" allowBlank="1" showInputMessage="1" showErrorMessage="1" sqref="E11:AI28" xr:uid="{1C325A39-B949-7F4C-A621-C2C794E4B4CD}">
      <formula1>ISNUMBER(E11:E60)</formula1>
    </dataValidation>
    <dataValidation type="custom" allowBlank="1" showInputMessage="1" showErrorMessage="1" sqref="E30:AI32" xr:uid="{D04DCFC4-779D-D143-BCF1-CECCD697FB1E}">
      <formula1>ISNUMBER(E30:E78)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N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7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0" t="s">
        <v>144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3" t="s">
        <v>98</v>
      </c>
      <c r="AP7" s="196" t="s">
        <v>103</v>
      </c>
      <c r="AR7" s="165" t="s">
        <v>20</v>
      </c>
      <c r="AS7" s="166"/>
      <c r="AT7" s="166"/>
      <c r="AU7" s="167"/>
      <c r="AV7" s="226" t="s">
        <v>21</v>
      </c>
      <c r="AW7" s="227"/>
      <c r="AX7" s="227"/>
      <c r="AY7" s="228"/>
      <c r="AZ7" s="220" t="s">
        <v>102</v>
      </c>
      <c r="BA7" s="221"/>
      <c r="BB7" s="220" t="s">
        <v>104</v>
      </c>
      <c r="BC7" s="221"/>
    </row>
    <row r="8" spans="1:61" ht="15.75" thickBot="1" x14ac:dyDescent="0.3">
      <c r="AO8" s="194"/>
      <c r="AP8" s="197"/>
      <c r="AR8" s="168"/>
      <c r="AS8" s="169"/>
      <c r="AT8" s="169"/>
      <c r="AU8" s="170"/>
      <c r="AV8" s="229"/>
      <c r="AW8" s="230"/>
      <c r="AX8" s="230"/>
      <c r="AY8" s="231"/>
      <c r="AZ8" s="224"/>
      <c r="BA8" s="225"/>
      <c r="BB8" s="222"/>
      <c r="BC8" s="223"/>
    </row>
    <row r="9" spans="1:61" x14ac:dyDescent="0.25">
      <c r="A9" s="179" t="s">
        <v>5</v>
      </c>
      <c r="B9" s="188" t="s">
        <v>220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99" t="s">
        <v>91</v>
      </c>
      <c r="N9" s="200"/>
      <c r="O9" s="200"/>
      <c r="P9" s="200"/>
      <c r="Q9" s="200"/>
      <c r="R9" s="200"/>
      <c r="S9" s="200"/>
      <c r="T9" s="201"/>
      <c r="U9" s="211" t="s">
        <v>92</v>
      </c>
      <c r="V9" s="212"/>
      <c r="W9" s="212"/>
      <c r="X9" s="212"/>
      <c r="Y9" s="212"/>
      <c r="Z9" s="212"/>
      <c r="AA9" s="212"/>
      <c r="AB9" s="213"/>
      <c r="AC9" s="202" t="s">
        <v>93</v>
      </c>
      <c r="AD9" s="203"/>
      <c r="AE9" s="203"/>
      <c r="AF9" s="203"/>
      <c r="AG9" s="203"/>
      <c r="AH9" s="203"/>
      <c r="AI9" s="203"/>
      <c r="AJ9" s="204"/>
      <c r="AK9" s="205" t="s">
        <v>94</v>
      </c>
      <c r="AL9" s="207" t="s">
        <v>95</v>
      </c>
      <c r="AM9" s="214" t="s">
        <v>96</v>
      </c>
      <c r="AN9" s="209" t="s">
        <v>97</v>
      </c>
      <c r="AO9" s="194"/>
      <c r="AP9" s="197"/>
      <c r="AR9" s="177" t="s">
        <v>42</v>
      </c>
      <c r="AS9" s="171" t="s">
        <v>43</v>
      </c>
      <c r="AT9" s="173" t="s">
        <v>44</v>
      </c>
      <c r="AU9" s="175" t="s">
        <v>99</v>
      </c>
      <c r="AV9" s="177" t="s">
        <v>46</v>
      </c>
      <c r="AW9" s="171" t="s">
        <v>105</v>
      </c>
      <c r="AX9" s="173" t="s">
        <v>106</v>
      </c>
      <c r="AY9" s="233" t="s">
        <v>107</v>
      </c>
      <c r="AZ9" s="216" t="s">
        <v>100</v>
      </c>
      <c r="BA9" s="218" t="s">
        <v>101</v>
      </c>
      <c r="BB9" s="217" t="s">
        <v>57</v>
      </c>
      <c r="BC9" s="232" t="s">
        <v>58</v>
      </c>
    </row>
    <row r="10" spans="1:61" ht="15.75" thickBot="1" x14ac:dyDescent="0.3">
      <c r="A10" s="180"/>
      <c r="B10" s="189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6"/>
      <c r="AL10" s="208"/>
      <c r="AM10" s="215"/>
      <c r="AN10" s="210"/>
      <c r="AO10" s="195"/>
      <c r="AP10" s="198"/>
      <c r="AR10" s="178"/>
      <c r="AS10" s="172"/>
      <c r="AT10" s="174"/>
      <c r="AU10" s="176"/>
      <c r="AV10" s="178"/>
      <c r="AW10" s="172"/>
      <c r="AX10" s="174"/>
      <c r="AY10" s="234"/>
      <c r="AZ10" s="217"/>
      <c r="BA10" s="219"/>
      <c r="BB10" s="217"/>
      <c r="BC10" s="232"/>
      <c r="BE10" s="315" t="s">
        <v>0</v>
      </c>
      <c r="BF10" s="315" t="s">
        <v>1</v>
      </c>
      <c r="BG10" s="316" t="s">
        <v>2</v>
      </c>
      <c r="BH10" s="315" t="s">
        <v>3</v>
      </c>
      <c r="BI10" s="315" t="s">
        <v>50</v>
      </c>
    </row>
    <row r="11" spans="1:61" ht="15" customHeight="1" x14ac:dyDescent="0.25">
      <c r="A11" s="41">
        <v>1</v>
      </c>
      <c r="B11" s="140" t="s">
        <v>221</v>
      </c>
      <c r="C11" s="152" t="s">
        <v>147</v>
      </c>
      <c r="D11" s="155" t="s">
        <v>148</v>
      </c>
      <c r="E11" s="42">
        <v>88</v>
      </c>
      <c r="F11" s="43"/>
      <c r="G11" s="43">
        <v>80</v>
      </c>
      <c r="H11" s="43"/>
      <c r="I11" s="43">
        <v>82</v>
      </c>
      <c r="J11" s="43"/>
      <c r="K11" s="43">
        <v>90</v>
      </c>
      <c r="L11" s="44"/>
      <c r="M11" s="42">
        <v>90</v>
      </c>
      <c r="N11" s="43"/>
      <c r="O11" s="43">
        <v>85</v>
      </c>
      <c r="P11" s="43"/>
      <c r="Q11" s="43">
        <v>95</v>
      </c>
      <c r="R11" s="43"/>
      <c r="S11" s="43">
        <v>80</v>
      </c>
      <c r="T11" s="44"/>
      <c r="U11" s="42">
        <v>80</v>
      </c>
      <c r="V11" s="43"/>
      <c r="W11" s="43">
        <v>90</v>
      </c>
      <c r="X11" s="43"/>
      <c r="Y11" s="43">
        <v>80</v>
      </c>
      <c r="Z11" s="43"/>
      <c r="AA11" s="43">
        <v>80</v>
      </c>
      <c r="AB11" s="44"/>
      <c r="AC11" s="31">
        <v>86</v>
      </c>
      <c r="AD11" s="32"/>
      <c r="AE11" s="32">
        <v>82</v>
      </c>
      <c r="AF11" s="32"/>
      <c r="AG11" s="32">
        <v>82</v>
      </c>
      <c r="AH11" s="32"/>
      <c r="AI11" s="32">
        <v>85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87.5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82.5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83.75</v>
      </c>
      <c r="AO11" s="60">
        <f>AVERAGE(AK11:AN11)</f>
        <v>84.6875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84.6875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86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84.25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84.75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83.75</v>
      </c>
      <c r="BI11" s="32">
        <f>AVERAGE(BE11:BH11)</f>
        <v>84.6875</v>
      </c>
    </row>
    <row r="12" spans="1:61" x14ac:dyDescent="0.25">
      <c r="A12" s="45">
        <v>2</v>
      </c>
      <c r="B12" s="140" t="s">
        <v>222</v>
      </c>
      <c r="C12" s="155" t="s">
        <v>149</v>
      </c>
      <c r="D12" s="152" t="s">
        <v>150</v>
      </c>
      <c r="E12" s="31">
        <v>75</v>
      </c>
      <c r="F12" s="32"/>
      <c r="G12" s="32">
        <v>50</v>
      </c>
      <c r="H12" s="32"/>
      <c r="I12" s="32">
        <v>40</v>
      </c>
      <c r="J12" s="32"/>
      <c r="K12" s="32">
        <v>50</v>
      </c>
      <c r="L12" s="33"/>
      <c r="M12" s="31">
        <v>78</v>
      </c>
      <c r="N12" s="32"/>
      <c r="O12" s="32">
        <v>40</v>
      </c>
      <c r="P12" s="32"/>
      <c r="Q12" s="32">
        <v>50</v>
      </c>
      <c r="R12" s="32"/>
      <c r="S12" s="32">
        <v>40</v>
      </c>
      <c r="T12" s="33"/>
      <c r="U12" s="31">
        <v>80</v>
      </c>
      <c r="V12" s="32"/>
      <c r="W12" s="32">
        <v>65</v>
      </c>
      <c r="X12" s="32"/>
      <c r="Y12" s="32">
        <v>50</v>
      </c>
      <c r="Z12" s="32"/>
      <c r="AA12" s="32">
        <v>60</v>
      </c>
      <c r="AB12" s="33"/>
      <c r="AC12" s="11">
        <v>82</v>
      </c>
      <c r="AD12" s="32"/>
      <c r="AE12" s="32">
        <v>50</v>
      </c>
      <c r="AF12" s="32"/>
      <c r="AG12" s="32">
        <v>40</v>
      </c>
      <c r="AH12" s="32"/>
      <c r="AI12" s="32">
        <v>50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18.75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19.5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20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20.5</v>
      </c>
      <c r="AO12" s="65">
        <f t="shared" ref="AO12:AO55" si="4">AVERAGE(AK12:AN12)</f>
        <v>19.6875</v>
      </c>
      <c r="AP12" s="54"/>
      <c r="AR12" s="71">
        <f t="shared" ref="AR12:AR55" si="5">IF(AO12&lt;70, AO12*0.5, "")</f>
        <v>9.84375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19.6875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78.75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19.6875</v>
      </c>
    </row>
    <row r="13" spans="1:61" ht="24" x14ac:dyDescent="0.25">
      <c r="A13" s="45">
        <v>3</v>
      </c>
      <c r="B13" s="140" t="s">
        <v>223</v>
      </c>
      <c r="C13" s="152" t="s">
        <v>151</v>
      </c>
      <c r="D13" s="155" t="s">
        <v>152</v>
      </c>
      <c r="E13" s="31">
        <v>0</v>
      </c>
      <c r="F13" s="32"/>
      <c r="G13" s="32">
        <v>0</v>
      </c>
      <c r="H13" s="32"/>
      <c r="I13" s="32">
        <v>0</v>
      </c>
      <c r="J13" s="32"/>
      <c r="K13" s="32">
        <v>0</v>
      </c>
      <c r="L13" s="33"/>
      <c r="M13" s="31">
        <v>0</v>
      </c>
      <c r="N13" s="32"/>
      <c r="O13" s="32">
        <v>0</v>
      </c>
      <c r="P13" s="32"/>
      <c r="Q13" s="32">
        <v>0</v>
      </c>
      <c r="R13" s="32"/>
      <c r="S13" s="32">
        <v>0</v>
      </c>
      <c r="T13" s="33"/>
      <c r="U13" s="31">
        <v>0</v>
      </c>
      <c r="V13" s="32"/>
      <c r="W13" s="32">
        <v>0</v>
      </c>
      <c r="X13" s="32"/>
      <c r="Y13" s="32">
        <v>0</v>
      </c>
      <c r="Z13" s="32"/>
      <c r="AA13" s="32">
        <v>0</v>
      </c>
      <c r="AB13" s="33"/>
      <c r="AC13" s="11">
        <v>0</v>
      </c>
      <c r="AD13" s="32"/>
      <c r="AE13" s="32">
        <v>0</v>
      </c>
      <c r="AF13" s="32"/>
      <c r="AG13" s="32">
        <v>0</v>
      </c>
      <c r="AH13" s="32"/>
      <c r="AI13" s="32">
        <v>0</v>
      </c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0" t="s">
        <v>224</v>
      </c>
      <c r="C14" s="155" t="s">
        <v>153</v>
      </c>
      <c r="D14" s="156" t="s">
        <v>154</v>
      </c>
      <c r="E14" s="31">
        <v>80</v>
      </c>
      <c r="F14" s="32"/>
      <c r="G14" s="32">
        <v>80</v>
      </c>
      <c r="H14" s="32"/>
      <c r="I14" s="32">
        <v>80</v>
      </c>
      <c r="J14" s="32"/>
      <c r="K14" s="32">
        <v>80</v>
      </c>
      <c r="L14" s="33"/>
      <c r="M14" s="31">
        <v>75</v>
      </c>
      <c r="N14" s="32"/>
      <c r="O14" s="32">
        <v>75</v>
      </c>
      <c r="P14" s="32"/>
      <c r="Q14" s="32">
        <v>80</v>
      </c>
      <c r="R14" s="32"/>
      <c r="S14" s="32">
        <v>70</v>
      </c>
      <c r="T14" s="33"/>
      <c r="U14" s="31">
        <v>80</v>
      </c>
      <c r="V14" s="32"/>
      <c r="W14" s="32">
        <v>80</v>
      </c>
      <c r="X14" s="32"/>
      <c r="Y14" s="32">
        <v>70</v>
      </c>
      <c r="Z14" s="32"/>
      <c r="AA14" s="32">
        <v>70</v>
      </c>
      <c r="AB14" s="33"/>
      <c r="AC14" s="11">
        <v>75</v>
      </c>
      <c r="AD14" s="32"/>
      <c r="AE14" s="32">
        <v>82</v>
      </c>
      <c r="AF14" s="32"/>
      <c r="AG14" s="32">
        <v>72</v>
      </c>
      <c r="AH14" s="32"/>
      <c r="AI14" s="32">
        <v>70</v>
      </c>
      <c r="AJ14" s="13"/>
      <c r="AK14" s="61">
        <f t="shared" si="0"/>
        <v>80</v>
      </c>
      <c r="AL14" s="62">
        <f t="shared" si="1"/>
        <v>75</v>
      </c>
      <c r="AM14" s="63">
        <f t="shared" si="2"/>
        <v>75</v>
      </c>
      <c r="AN14" s="64">
        <f t="shared" si="3"/>
        <v>74.75</v>
      </c>
      <c r="AO14" s="65">
        <f t="shared" si="4"/>
        <v>76.1875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76.1875</v>
      </c>
      <c r="BC14" s="81" t="str">
        <f t="shared" si="13"/>
        <v/>
      </c>
      <c r="BE14" s="32">
        <f t="shared" si="14"/>
        <v>77.5</v>
      </c>
      <c r="BF14" s="32">
        <f t="shared" si="15"/>
        <v>79.25</v>
      </c>
      <c r="BG14" s="32">
        <f t="shared" si="16"/>
        <v>75.5</v>
      </c>
      <c r="BH14" s="32">
        <f t="shared" si="17"/>
        <v>72.5</v>
      </c>
      <c r="BI14" s="32">
        <f t="shared" ref="BI14:BI55" si="18">AVERAGE(BE14:BH14)</f>
        <v>76.1875</v>
      </c>
    </row>
    <row r="15" spans="1:61" x14ac:dyDescent="0.25">
      <c r="A15" s="45">
        <v>5</v>
      </c>
      <c r="B15" s="140" t="s">
        <v>225</v>
      </c>
      <c r="C15" s="156" t="s">
        <v>155</v>
      </c>
      <c r="D15" s="155" t="s">
        <v>156</v>
      </c>
      <c r="E15" s="31">
        <v>80</v>
      </c>
      <c r="F15" s="32"/>
      <c r="G15" s="32">
        <v>85</v>
      </c>
      <c r="H15" s="32"/>
      <c r="I15" s="32">
        <v>70</v>
      </c>
      <c r="J15" s="32"/>
      <c r="K15" s="32">
        <v>70</v>
      </c>
      <c r="L15" s="33"/>
      <c r="M15" s="31">
        <v>70</v>
      </c>
      <c r="N15" s="32"/>
      <c r="O15" s="32">
        <v>70</v>
      </c>
      <c r="P15" s="32"/>
      <c r="Q15" s="32">
        <v>80</v>
      </c>
      <c r="R15" s="32"/>
      <c r="S15" s="32">
        <v>70</v>
      </c>
      <c r="T15" s="33"/>
      <c r="U15" s="31">
        <v>80</v>
      </c>
      <c r="V15" s="32"/>
      <c r="W15" s="32">
        <v>80</v>
      </c>
      <c r="X15" s="32"/>
      <c r="Y15" s="32">
        <v>71</v>
      </c>
      <c r="Z15" s="32"/>
      <c r="AA15" s="32">
        <v>70</v>
      </c>
      <c r="AB15" s="33"/>
      <c r="AC15" s="11">
        <v>70</v>
      </c>
      <c r="AD15" s="32"/>
      <c r="AE15" s="32">
        <v>70</v>
      </c>
      <c r="AF15" s="32"/>
      <c r="AG15" s="32">
        <v>70</v>
      </c>
      <c r="AH15" s="32"/>
      <c r="AI15" s="32">
        <v>80</v>
      </c>
      <c r="AJ15" s="13"/>
      <c r="AK15" s="61">
        <f t="shared" si="0"/>
        <v>76.25</v>
      </c>
      <c r="AL15" s="62">
        <f t="shared" si="1"/>
        <v>72.5</v>
      </c>
      <c r="AM15" s="63">
        <f t="shared" si="2"/>
        <v>75.25</v>
      </c>
      <c r="AN15" s="64">
        <f t="shared" si="3"/>
        <v>72.5</v>
      </c>
      <c r="AO15" s="65">
        <f t="shared" si="4"/>
        <v>74.125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74.125</v>
      </c>
      <c r="BC15" s="81" t="str">
        <f t="shared" si="13"/>
        <v/>
      </c>
      <c r="BE15" s="32">
        <f t="shared" si="14"/>
        <v>75</v>
      </c>
      <c r="BF15" s="32">
        <f t="shared" si="15"/>
        <v>76.25</v>
      </c>
      <c r="BG15" s="32">
        <f t="shared" si="16"/>
        <v>72.75</v>
      </c>
      <c r="BH15" s="32">
        <f t="shared" si="17"/>
        <v>72.5</v>
      </c>
      <c r="BI15" s="32">
        <f t="shared" si="18"/>
        <v>74.125</v>
      </c>
    </row>
    <row r="16" spans="1:61" x14ac:dyDescent="0.25">
      <c r="A16" s="45">
        <v>6</v>
      </c>
      <c r="B16" s="140" t="s">
        <v>226</v>
      </c>
      <c r="C16" s="155" t="s">
        <v>157</v>
      </c>
      <c r="D16" s="152" t="s">
        <v>158</v>
      </c>
      <c r="E16" s="31">
        <v>92</v>
      </c>
      <c r="F16" s="32"/>
      <c r="G16" s="32">
        <v>90</v>
      </c>
      <c r="H16" s="32"/>
      <c r="I16" s="32">
        <v>90</v>
      </c>
      <c r="J16" s="32"/>
      <c r="K16" s="32">
        <v>90</v>
      </c>
      <c r="L16" s="33"/>
      <c r="M16" s="31">
        <v>95</v>
      </c>
      <c r="N16" s="32"/>
      <c r="O16" s="32">
        <v>100</v>
      </c>
      <c r="P16" s="32"/>
      <c r="Q16" s="32">
        <v>95</v>
      </c>
      <c r="R16" s="32"/>
      <c r="S16" s="32">
        <v>90</v>
      </c>
      <c r="T16" s="33"/>
      <c r="U16" s="31">
        <v>90</v>
      </c>
      <c r="V16" s="32"/>
      <c r="W16" s="32">
        <v>90</v>
      </c>
      <c r="X16" s="32"/>
      <c r="Y16" s="32">
        <v>90</v>
      </c>
      <c r="Z16" s="32"/>
      <c r="AA16" s="32">
        <v>90</v>
      </c>
      <c r="AB16" s="33"/>
      <c r="AC16" s="11">
        <v>95</v>
      </c>
      <c r="AD16" s="32"/>
      <c r="AE16" s="32">
        <v>90</v>
      </c>
      <c r="AF16" s="32"/>
      <c r="AG16" s="32">
        <v>90</v>
      </c>
      <c r="AH16" s="32"/>
      <c r="AI16" s="32">
        <v>95</v>
      </c>
      <c r="AJ16" s="13"/>
      <c r="AK16" s="61">
        <f t="shared" si="0"/>
        <v>90.5</v>
      </c>
      <c r="AL16" s="62">
        <f t="shared" si="1"/>
        <v>95</v>
      </c>
      <c r="AM16" s="63">
        <f t="shared" si="2"/>
        <v>90</v>
      </c>
      <c r="AN16" s="64">
        <f t="shared" si="3"/>
        <v>92.5</v>
      </c>
      <c r="AO16" s="65">
        <f t="shared" si="4"/>
        <v>92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92</v>
      </c>
      <c r="BC16" s="81" t="str">
        <f t="shared" si="13"/>
        <v/>
      </c>
      <c r="BE16" s="32">
        <f t="shared" si="14"/>
        <v>93</v>
      </c>
      <c r="BF16" s="32">
        <f t="shared" si="15"/>
        <v>92.5</v>
      </c>
      <c r="BG16" s="32">
        <f t="shared" si="16"/>
        <v>91.25</v>
      </c>
      <c r="BH16" s="32">
        <f t="shared" si="17"/>
        <v>91.25</v>
      </c>
      <c r="BI16" s="32">
        <f t="shared" si="18"/>
        <v>92</v>
      </c>
    </row>
    <row r="17" spans="1:61" x14ac:dyDescent="0.25">
      <c r="A17" s="45">
        <v>7</v>
      </c>
      <c r="B17" s="140" t="s">
        <v>227</v>
      </c>
      <c r="C17" s="155" t="s">
        <v>159</v>
      </c>
      <c r="D17" s="157" t="s">
        <v>160</v>
      </c>
      <c r="E17" s="31">
        <v>90</v>
      </c>
      <c r="F17" s="32"/>
      <c r="G17" s="32">
        <v>91</v>
      </c>
      <c r="H17" s="32"/>
      <c r="I17" s="32">
        <v>90</v>
      </c>
      <c r="J17" s="32"/>
      <c r="K17" s="32">
        <v>92</v>
      </c>
      <c r="L17" s="33"/>
      <c r="M17" s="31">
        <v>90</v>
      </c>
      <c r="N17" s="32"/>
      <c r="O17" s="32">
        <v>90</v>
      </c>
      <c r="P17" s="32"/>
      <c r="Q17" s="32">
        <v>90</v>
      </c>
      <c r="R17" s="32"/>
      <c r="S17" s="32">
        <v>90</v>
      </c>
      <c r="T17" s="33"/>
      <c r="U17" s="31">
        <v>85</v>
      </c>
      <c r="V17" s="32"/>
      <c r="W17" s="32">
        <v>90</v>
      </c>
      <c r="X17" s="32"/>
      <c r="Y17" s="32">
        <v>90</v>
      </c>
      <c r="Z17" s="32"/>
      <c r="AA17" s="32">
        <v>90</v>
      </c>
      <c r="AB17" s="33"/>
      <c r="AC17" s="11">
        <v>90</v>
      </c>
      <c r="AD17" s="32"/>
      <c r="AE17" s="32">
        <v>95</v>
      </c>
      <c r="AF17" s="32"/>
      <c r="AG17" s="32">
        <v>90</v>
      </c>
      <c r="AH17" s="32"/>
      <c r="AI17" s="32">
        <v>90</v>
      </c>
      <c r="AJ17" s="13"/>
      <c r="AK17" s="61">
        <f t="shared" si="0"/>
        <v>90.75</v>
      </c>
      <c r="AL17" s="62">
        <f t="shared" si="1"/>
        <v>90</v>
      </c>
      <c r="AM17" s="63">
        <f t="shared" si="2"/>
        <v>88.75</v>
      </c>
      <c r="AN17" s="64">
        <f t="shared" si="3"/>
        <v>91.25</v>
      </c>
      <c r="AO17" s="65">
        <f t="shared" si="4"/>
        <v>90.1875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90.1875</v>
      </c>
      <c r="BC17" s="81" t="str">
        <f t="shared" si="13"/>
        <v/>
      </c>
      <c r="BE17" s="32">
        <f t="shared" si="14"/>
        <v>88.75</v>
      </c>
      <c r="BF17" s="32">
        <f t="shared" si="15"/>
        <v>91.5</v>
      </c>
      <c r="BG17" s="32">
        <f t="shared" si="16"/>
        <v>90</v>
      </c>
      <c r="BH17" s="32">
        <f t="shared" si="17"/>
        <v>90.5</v>
      </c>
      <c r="BI17" s="32">
        <f t="shared" si="18"/>
        <v>90.1875</v>
      </c>
    </row>
    <row r="18" spans="1:61" x14ac:dyDescent="0.25">
      <c r="A18" s="45">
        <v>8</v>
      </c>
      <c r="B18" s="140" t="s">
        <v>228</v>
      </c>
      <c r="C18" s="152" t="s">
        <v>161</v>
      </c>
      <c r="D18" s="152" t="s">
        <v>162</v>
      </c>
      <c r="E18" s="31">
        <v>75</v>
      </c>
      <c r="F18" s="32"/>
      <c r="G18" s="32">
        <v>70</v>
      </c>
      <c r="H18" s="32"/>
      <c r="I18" s="32">
        <v>74</v>
      </c>
      <c r="J18" s="32"/>
      <c r="K18" s="32">
        <v>75</v>
      </c>
      <c r="L18" s="33"/>
      <c r="M18" s="31">
        <v>80</v>
      </c>
      <c r="N18" s="32"/>
      <c r="O18" s="32">
        <v>75</v>
      </c>
      <c r="P18" s="32"/>
      <c r="Q18" s="32">
        <v>80</v>
      </c>
      <c r="R18" s="32"/>
      <c r="S18" s="32">
        <v>70</v>
      </c>
      <c r="T18" s="33"/>
      <c r="U18" s="31">
        <v>80</v>
      </c>
      <c r="V18" s="32"/>
      <c r="W18" s="32">
        <v>80</v>
      </c>
      <c r="X18" s="32"/>
      <c r="Y18" s="32">
        <v>74</v>
      </c>
      <c r="Z18" s="32"/>
      <c r="AA18" s="32">
        <v>80</v>
      </c>
      <c r="AB18" s="33"/>
      <c r="AC18" s="11">
        <v>75</v>
      </c>
      <c r="AD18" s="32"/>
      <c r="AE18" s="32">
        <v>78</v>
      </c>
      <c r="AF18" s="32"/>
      <c r="AG18" s="32">
        <v>76</v>
      </c>
      <c r="AH18" s="32"/>
      <c r="AI18" s="32">
        <v>80</v>
      </c>
      <c r="AJ18" s="13"/>
      <c r="AK18" s="61">
        <f t="shared" si="0"/>
        <v>73.5</v>
      </c>
      <c r="AL18" s="62">
        <f t="shared" si="1"/>
        <v>76.25</v>
      </c>
      <c r="AM18" s="63">
        <f t="shared" si="2"/>
        <v>78.5</v>
      </c>
      <c r="AN18" s="64">
        <f t="shared" si="3"/>
        <v>77.25</v>
      </c>
      <c r="AO18" s="65">
        <f t="shared" si="4"/>
        <v>76.375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76.375</v>
      </c>
      <c r="BC18" s="81" t="str">
        <f t="shared" si="13"/>
        <v/>
      </c>
      <c r="BE18" s="32">
        <f t="shared" si="14"/>
        <v>77.5</v>
      </c>
      <c r="BF18" s="32">
        <f t="shared" si="15"/>
        <v>75.75</v>
      </c>
      <c r="BG18" s="32">
        <f t="shared" si="16"/>
        <v>76</v>
      </c>
      <c r="BH18" s="32">
        <f t="shared" si="17"/>
        <v>76.25</v>
      </c>
      <c r="BI18" s="32">
        <f t="shared" si="18"/>
        <v>76.375</v>
      </c>
    </row>
    <row r="19" spans="1:61" x14ac:dyDescent="0.25">
      <c r="A19" s="45">
        <v>9</v>
      </c>
      <c r="B19" s="140" t="s">
        <v>229</v>
      </c>
      <c r="C19" s="155" t="s">
        <v>163</v>
      </c>
      <c r="D19" s="155" t="s">
        <v>164</v>
      </c>
      <c r="E19" s="31">
        <v>78</v>
      </c>
      <c r="F19" s="32"/>
      <c r="G19" s="32">
        <v>75</v>
      </c>
      <c r="H19" s="32"/>
      <c r="I19" s="32">
        <v>77</v>
      </c>
      <c r="J19" s="32"/>
      <c r="K19" s="32">
        <v>70</v>
      </c>
      <c r="L19" s="33"/>
      <c r="M19" s="31">
        <v>80</v>
      </c>
      <c r="N19" s="32"/>
      <c r="O19" s="32">
        <v>78</v>
      </c>
      <c r="P19" s="32"/>
      <c r="Q19" s="32">
        <v>80</v>
      </c>
      <c r="R19" s="32"/>
      <c r="S19" s="32">
        <v>70</v>
      </c>
      <c r="T19" s="33"/>
      <c r="U19" s="31">
        <v>78</v>
      </c>
      <c r="V19" s="32"/>
      <c r="W19" s="32">
        <v>80</v>
      </c>
      <c r="X19" s="32"/>
      <c r="Y19" s="32">
        <v>75</v>
      </c>
      <c r="Z19" s="32"/>
      <c r="AA19" s="32">
        <v>75</v>
      </c>
      <c r="AB19" s="33"/>
      <c r="AC19" s="11">
        <v>75</v>
      </c>
      <c r="AD19" s="32"/>
      <c r="AE19" s="32">
        <v>78</v>
      </c>
      <c r="AF19" s="32"/>
      <c r="AG19" s="32">
        <v>78</v>
      </c>
      <c r="AH19" s="32"/>
      <c r="AI19" s="32">
        <v>70</v>
      </c>
      <c r="AJ19" s="13"/>
      <c r="AK19" s="61">
        <f t="shared" si="0"/>
        <v>75</v>
      </c>
      <c r="AL19" s="62">
        <f t="shared" si="1"/>
        <v>77</v>
      </c>
      <c r="AM19" s="63">
        <f t="shared" si="2"/>
        <v>77</v>
      </c>
      <c r="AN19" s="64">
        <f t="shared" si="3"/>
        <v>75.25</v>
      </c>
      <c r="AO19" s="65">
        <f t="shared" si="4"/>
        <v>76.0625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76.0625</v>
      </c>
      <c r="BC19" s="81" t="str">
        <f t="shared" si="13"/>
        <v/>
      </c>
      <c r="BE19" s="32">
        <f t="shared" si="14"/>
        <v>77.75</v>
      </c>
      <c r="BF19" s="32">
        <f t="shared" si="15"/>
        <v>77.75</v>
      </c>
      <c r="BG19" s="32">
        <f t="shared" si="16"/>
        <v>77.5</v>
      </c>
      <c r="BH19" s="32">
        <f t="shared" si="17"/>
        <v>71.25</v>
      </c>
      <c r="BI19" s="32">
        <f t="shared" si="18"/>
        <v>76.0625</v>
      </c>
    </row>
    <row r="20" spans="1:61" x14ac:dyDescent="0.25">
      <c r="A20" s="45">
        <v>10</v>
      </c>
      <c r="B20" s="140" t="s">
        <v>230</v>
      </c>
      <c r="C20" s="156" t="s">
        <v>165</v>
      </c>
      <c r="D20" s="156" t="s">
        <v>166</v>
      </c>
      <c r="E20" s="31">
        <v>85</v>
      </c>
      <c r="F20" s="32"/>
      <c r="G20" s="32">
        <v>80</v>
      </c>
      <c r="H20" s="32"/>
      <c r="I20" s="32">
        <v>80</v>
      </c>
      <c r="J20" s="32"/>
      <c r="K20" s="32">
        <v>85</v>
      </c>
      <c r="L20" s="33"/>
      <c r="M20" s="31">
        <v>82</v>
      </c>
      <c r="N20" s="32"/>
      <c r="O20" s="32">
        <v>75</v>
      </c>
      <c r="P20" s="32"/>
      <c r="Q20" s="32">
        <v>80</v>
      </c>
      <c r="R20" s="32"/>
      <c r="S20" s="32">
        <v>85</v>
      </c>
      <c r="T20" s="33"/>
      <c r="U20" s="31">
        <v>75</v>
      </c>
      <c r="V20" s="32"/>
      <c r="W20" s="32">
        <v>80</v>
      </c>
      <c r="X20" s="32"/>
      <c r="Y20" s="32">
        <v>85</v>
      </c>
      <c r="Z20" s="32"/>
      <c r="AA20" s="32">
        <v>85</v>
      </c>
      <c r="AB20" s="33"/>
      <c r="AC20" s="11">
        <v>82</v>
      </c>
      <c r="AD20" s="32"/>
      <c r="AE20" s="32">
        <v>78</v>
      </c>
      <c r="AF20" s="32"/>
      <c r="AG20" s="32">
        <v>83</v>
      </c>
      <c r="AH20" s="32"/>
      <c r="AI20" s="32">
        <v>87</v>
      </c>
      <c r="AJ20" s="13"/>
      <c r="AK20" s="61">
        <f t="shared" si="0"/>
        <v>82.5</v>
      </c>
      <c r="AL20" s="62">
        <f t="shared" si="1"/>
        <v>80.5</v>
      </c>
      <c r="AM20" s="63">
        <f t="shared" si="2"/>
        <v>81.25</v>
      </c>
      <c r="AN20" s="64">
        <f t="shared" si="3"/>
        <v>82.5</v>
      </c>
      <c r="AO20" s="65">
        <f t="shared" si="4"/>
        <v>81.6875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81.6875</v>
      </c>
      <c r="BC20" s="81" t="str">
        <f t="shared" si="13"/>
        <v/>
      </c>
      <c r="BE20" s="32">
        <f t="shared" si="14"/>
        <v>81</v>
      </c>
      <c r="BF20" s="32">
        <f t="shared" si="15"/>
        <v>78.25</v>
      </c>
      <c r="BG20" s="32">
        <f t="shared" si="16"/>
        <v>82</v>
      </c>
      <c r="BH20" s="32">
        <f t="shared" si="17"/>
        <v>85.5</v>
      </c>
      <c r="BI20" s="32">
        <f t="shared" si="18"/>
        <v>81.6875</v>
      </c>
    </row>
    <row r="21" spans="1:61" x14ac:dyDescent="0.25">
      <c r="A21" s="45">
        <v>11</v>
      </c>
      <c r="B21" s="140" t="s">
        <v>231</v>
      </c>
      <c r="C21" s="155" t="s">
        <v>167</v>
      </c>
      <c r="D21" s="158" t="s">
        <v>168</v>
      </c>
      <c r="E21" s="31">
        <v>70</v>
      </c>
      <c r="F21" s="32"/>
      <c r="G21" s="32">
        <v>72</v>
      </c>
      <c r="H21" s="32"/>
      <c r="I21" s="32">
        <v>71</v>
      </c>
      <c r="J21" s="32"/>
      <c r="K21" s="32">
        <v>70</v>
      </c>
      <c r="L21" s="33"/>
      <c r="M21" s="31">
        <v>70</v>
      </c>
      <c r="N21" s="32"/>
      <c r="O21" s="32">
        <v>70</v>
      </c>
      <c r="P21" s="32"/>
      <c r="Q21" s="32">
        <v>74</v>
      </c>
      <c r="R21" s="32"/>
      <c r="S21" s="32">
        <v>70</v>
      </c>
      <c r="T21" s="33"/>
      <c r="U21" s="31">
        <v>75</v>
      </c>
      <c r="V21" s="32"/>
      <c r="W21" s="32">
        <v>74</v>
      </c>
      <c r="X21" s="32"/>
      <c r="Y21" s="32">
        <v>73</v>
      </c>
      <c r="Z21" s="32"/>
      <c r="AA21" s="32">
        <v>70</v>
      </c>
      <c r="AB21" s="33"/>
      <c r="AC21" s="11">
        <v>70</v>
      </c>
      <c r="AD21" s="32"/>
      <c r="AE21" s="32">
        <v>72</v>
      </c>
      <c r="AF21" s="32"/>
      <c r="AG21" s="32">
        <v>73</v>
      </c>
      <c r="AH21" s="32"/>
      <c r="AI21" s="32">
        <v>72</v>
      </c>
      <c r="AJ21" s="13"/>
      <c r="AK21" s="61">
        <f t="shared" si="0"/>
        <v>70.75</v>
      </c>
      <c r="AL21" s="62">
        <f t="shared" si="1"/>
        <v>71</v>
      </c>
      <c r="AM21" s="63">
        <f t="shared" si="2"/>
        <v>73</v>
      </c>
      <c r="AN21" s="64">
        <f t="shared" si="3"/>
        <v>71.75</v>
      </c>
      <c r="AO21" s="65">
        <f t="shared" si="4"/>
        <v>71.625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71.625</v>
      </c>
      <c r="BC21" s="81" t="str">
        <f t="shared" si="13"/>
        <v/>
      </c>
      <c r="BE21" s="32">
        <f t="shared" si="14"/>
        <v>71.25</v>
      </c>
      <c r="BF21" s="32">
        <f t="shared" si="15"/>
        <v>72</v>
      </c>
      <c r="BG21" s="32">
        <f t="shared" si="16"/>
        <v>72.75</v>
      </c>
      <c r="BH21" s="32">
        <f t="shared" si="17"/>
        <v>70.5</v>
      </c>
      <c r="BI21" s="32">
        <f t="shared" si="18"/>
        <v>71.625</v>
      </c>
    </row>
    <row r="22" spans="1:61" x14ac:dyDescent="0.25">
      <c r="A22" s="45">
        <v>12</v>
      </c>
      <c r="B22" s="140" t="s">
        <v>232</v>
      </c>
      <c r="C22" s="155" t="s">
        <v>169</v>
      </c>
      <c r="D22" s="156" t="s">
        <v>170</v>
      </c>
      <c r="E22" s="31">
        <v>85</v>
      </c>
      <c r="F22" s="32"/>
      <c r="G22" s="32">
        <v>83</v>
      </c>
      <c r="H22" s="32"/>
      <c r="I22" s="32">
        <v>78</v>
      </c>
      <c r="J22" s="32"/>
      <c r="K22" s="32">
        <v>75</v>
      </c>
      <c r="L22" s="33"/>
      <c r="M22" s="31">
        <v>82</v>
      </c>
      <c r="N22" s="32"/>
      <c r="O22" s="32">
        <v>80</v>
      </c>
      <c r="P22" s="32"/>
      <c r="Q22" s="32">
        <v>75</v>
      </c>
      <c r="R22" s="32"/>
      <c r="S22" s="32">
        <v>75</v>
      </c>
      <c r="T22" s="33"/>
      <c r="U22" s="31">
        <v>85</v>
      </c>
      <c r="V22" s="32"/>
      <c r="W22" s="32">
        <v>80</v>
      </c>
      <c r="X22" s="32"/>
      <c r="Y22" s="32">
        <v>75</v>
      </c>
      <c r="Z22" s="32"/>
      <c r="AA22" s="32">
        <v>78</v>
      </c>
      <c r="AB22" s="33"/>
      <c r="AC22" s="11">
        <v>82</v>
      </c>
      <c r="AD22" s="32"/>
      <c r="AE22" s="32">
        <v>80</v>
      </c>
      <c r="AF22" s="32"/>
      <c r="AG22" s="32">
        <v>76</v>
      </c>
      <c r="AH22" s="32"/>
      <c r="AI22" s="32">
        <v>75</v>
      </c>
      <c r="AJ22" s="13"/>
      <c r="AK22" s="61">
        <f t="shared" si="0"/>
        <v>80.25</v>
      </c>
      <c r="AL22" s="62">
        <f t="shared" si="1"/>
        <v>78</v>
      </c>
      <c r="AM22" s="63">
        <f t="shared" si="2"/>
        <v>79.5</v>
      </c>
      <c r="AN22" s="64">
        <f t="shared" si="3"/>
        <v>78.25</v>
      </c>
      <c r="AO22" s="65">
        <f t="shared" si="4"/>
        <v>79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79</v>
      </c>
      <c r="BC22" s="81" t="str">
        <f t="shared" si="13"/>
        <v/>
      </c>
      <c r="BE22" s="32">
        <f t="shared" si="14"/>
        <v>83.5</v>
      </c>
      <c r="BF22" s="32">
        <f t="shared" si="15"/>
        <v>80.75</v>
      </c>
      <c r="BG22" s="32">
        <f t="shared" si="16"/>
        <v>76</v>
      </c>
      <c r="BH22" s="32">
        <f t="shared" si="17"/>
        <v>75.75</v>
      </c>
      <c r="BI22" s="32">
        <f t="shared" si="18"/>
        <v>79</v>
      </c>
    </row>
    <row r="23" spans="1:61" x14ac:dyDescent="0.25">
      <c r="A23" s="45">
        <v>13</v>
      </c>
      <c r="B23" s="140" t="s">
        <v>233</v>
      </c>
      <c r="C23" s="152" t="s">
        <v>171</v>
      </c>
      <c r="D23" s="158" t="s">
        <v>172</v>
      </c>
      <c r="E23" s="31">
        <v>80</v>
      </c>
      <c r="F23" s="32"/>
      <c r="G23" s="32">
        <v>75</v>
      </c>
      <c r="H23" s="32"/>
      <c r="I23" s="32">
        <v>80</v>
      </c>
      <c r="J23" s="32"/>
      <c r="K23" s="32">
        <v>79</v>
      </c>
      <c r="L23" s="33"/>
      <c r="M23" s="31">
        <v>75</v>
      </c>
      <c r="N23" s="32"/>
      <c r="O23" s="32">
        <v>70</v>
      </c>
      <c r="P23" s="32"/>
      <c r="Q23" s="32">
        <v>70</v>
      </c>
      <c r="R23" s="32"/>
      <c r="S23" s="32">
        <v>70</v>
      </c>
      <c r="T23" s="33"/>
      <c r="U23" s="31">
        <v>75</v>
      </c>
      <c r="V23" s="32"/>
      <c r="W23" s="32">
        <v>73</v>
      </c>
      <c r="X23" s="32"/>
      <c r="Y23" s="32">
        <v>70</v>
      </c>
      <c r="Z23" s="32"/>
      <c r="AA23" s="32">
        <v>70</v>
      </c>
      <c r="AB23" s="33"/>
      <c r="AC23" s="11">
        <v>70</v>
      </c>
      <c r="AD23" s="32"/>
      <c r="AE23" s="32">
        <v>72</v>
      </c>
      <c r="AF23" s="32"/>
      <c r="AG23" s="32">
        <v>70</v>
      </c>
      <c r="AH23" s="32"/>
      <c r="AI23" s="32">
        <v>70</v>
      </c>
      <c r="AJ23" s="13"/>
      <c r="AK23" s="61">
        <f t="shared" si="0"/>
        <v>78.5</v>
      </c>
      <c r="AL23" s="62">
        <f t="shared" si="1"/>
        <v>71.25</v>
      </c>
      <c r="AM23" s="63">
        <f t="shared" si="2"/>
        <v>72</v>
      </c>
      <c r="AN23" s="64">
        <f t="shared" si="3"/>
        <v>70.5</v>
      </c>
      <c r="AO23" s="65">
        <f t="shared" si="4"/>
        <v>73.0625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73.0625</v>
      </c>
      <c r="BC23" s="81" t="str">
        <f t="shared" si="13"/>
        <v/>
      </c>
      <c r="BE23" s="32">
        <f t="shared" si="14"/>
        <v>75</v>
      </c>
      <c r="BF23" s="32">
        <f t="shared" si="15"/>
        <v>72.5</v>
      </c>
      <c r="BG23" s="32">
        <f t="shared" si="16"/>
        <v>72.5</v>
      </c>
      <c r="BH23" s="32">
        <f t="shared" si="17"/>
        <v>72.25</v>
      </c>
      <c r="BI23" s="32">
        <f t="shared" si="18"/>
        <v>73.0625</v>
      </c>
    </row>
    <row r="24" spans="1:61" x14ac:dyDescent="0.25">
      <c r="A24" s="45">
        <v>14</v>
      </c>
      <c r="B24" s="140" t="s">
        <v>234</v>
      </c>
      <c r="C24" s="155" t="s">
        <v>173</v>
      </c>
      <c r="D24" s="152" t="s">
        <v>174</v>
      </c>
      <c r="E24" s="31">
        <v>90</v>
      </c>
      <c r="F24" s="32"/>
      <c r="G24" s="32">
        <v>95</v>
      </c>
      <c r="H24" s="32"/>
      <c r="I24" s="32">
        <v>94</v>
      </c>
      <c r="J24" s="32"/>
      <c r="K24" s="32">
        <v>98</v>
      </c>
      <c r="L24" s="33"/>
      <c r="M24" s="31">
        <v>97</v>
      </c>
      <c r="N24" s="32"/>
      <c r="O24" s="32">
        <v>98</v>
      </c>
      <c r="P24" s="32"/>
      <c r="Q24" s="32">
        <v>95</v>
      </c>
      <c r="R24" s="32"/>
      <c r="S24" s="32">
        <v>100</v>
      </c>
      <c r="T24" s="33"/>
      <c r="U24" s="31">
        <v>95</v>
      </c>
      <c r="V24" s="32"/>
      <c r="W24" s="32">
        <v>92</v>
      </c>
      <c r="X24" s="32"/>
      <c r="Y24" s="32">
        <v>97</v>
      </c>
      <c r="Z24" s="32"/>
      <c r="AA24" s="32">
        <v>94</v>
      </c>
      <c r="AB24" s="33"/>
      <c r="AC24" s="11">
        <v>90</v>
      </c>
      <c r="AD24" s="32"/>
      <c r="AE24" s="32">
        <v>95</v>
      </c>
      <c r="AF24" s="32"/>
      <c r="AG24" s="32">
        <v>100</v>
      </c>
      <c r="AH24" s="32"/>
      <c r="AI24" s="32">
        <v>99</v>
      </c>
      <c r="AJ24" s="13"/>
      <c r="AK24" s="61">
        <f t="shared" si="0"/>
        <v>94.25</v>
      </c>
      <c r="AL24" s="62">
        <f t="shared" si="1"/>
        <v>97.5</v>
      </c>
      <c r="AM24" s="63">
        <f t="shared" si="2"/>
        <v>94.5</v>
      </c>
      <c r="AN24" s="64">
        <f t="shared" si="3"/>
        <v>96</v>
      </c>
      <c r="AO24" s="65">
        <f t="shared" si="4"/>
        <v>95.5625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95.5625</v>
      </c>
      <c r="BC24" s="81" t="str">
        <f t="shared" si="13"/>
        <v/>
      </c>
      <c r="BE24" s="32">
        <f t="shared" si="14"/>
        <v>93</v>
      </c>
      <c r="BF24" s="32">
        <f t="shared" si="15"/>
        <v>95</v>
      </c>
      <c r="BG24" s="32">
        <f t="shared" si="16"/>
        <v>96.5</v>
      </c>
      <c r="BH24" s="32">
        <f t="shared" si="17"/>
        <v>97.75</v>
      </c>
      <c r="BI24" s="32">
        <f t="shared" si="18"/>
        <v>95.5625</v>
      </c>
    </row>
    <row r="25" spans="1:61" x14ac:dyDescent="0.25">
      <c r="A25" s="45">
        <v>15</v>
      </c>
      <c r="B25" s="140" t="s">
        <v>235</v>
      </c>
      <c r="C25" s="156" t="s">
        <v>175</v>
      </c>
      <c r="D25" s="155" t="s">
        <v>176</v>
      </c>
      <c r="E25" s="31">
        <v>0</v>
      </c>
      <c r="F25" s="32"/>
      <c r="G25" s="32">
        <v>0</v>
      </c>
      <c r="H25" s="32"/>
      <c r="I25" s="32">
        <v>0</v>
      </c>
      <c r="J25" s="32"/>
      <c r="K25" s="32">
        <v>0</v>
      </c>
      <c r="L25" s="33"/>
      <c r="M25" s="31">
        <v>0</v>
      </c>
      <c r="N25" s="32"/>
      <c r="O25" s="32">
        <v>0</v>
      </c>
      <c r="P25" s="32"/>
      <c r="Q25" s="32">
        <v>0</v>
      </c>
      <c r="R25" s="32"/>
      <c r="S25" s="32">
        <v>0</v>
      </c>
      <c r="T25" s="33"/>
      <c r="U25" s="31">
        <v>0</v>
      </c>
      <c r="V25" s="32"/>
      <c r="W25" s="32">
        <v>0</v>
      </c>
      <c r="X25" s="32"/>
      <c r="Y25" s="32">
        <v>0</v>
      </c>
      <c r="Z25" s="32"/>
      <c r="AA25" s="32">
        <v>0</v>
      </c>
      <c r="AB25" s="33"/>
      <c r="AC25" s="11">
        <v>0</v>
      </c>
      <c r="AD25" s="32"/>
      <c r="AE25" s="32">
        <v>0</v>
      </c>
      <c r="AF25" s="32"/>
      <c r="AG25" s="32">
        <v>0</v>
      </c>
      <c r="AH25" s="32"/>
      <c r="AI25" s="32">
        <v>0</v>
      </c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0" t="s">
        <v>236</v>
      </c>
      <c r="C26" s="155" t="s">
        <v>177</v>
      </c>
      <c r="D26" s="159" t="s">
        <v>178</v>
      </c>
      <c r="E26" s="31">
        <v>75</v>
      </c>
      <c r="F26" s="32"/>
      <c r="G26" s="32">
        <v>77</v>
      </c>
      <c r="H26" s="32"/>
      <c r="I26" s="32">
        <v>75</v>
      </c>
      <c r="J26" s="32"/>
      <c r="K26" s="32">
        <v>80</v>
      </c>
      <c r="L26" s="33"/>
      <c r="M26" s="31">
        <v>80</v>
      </c>
      <c r="N26" s="32"/>
      <c r="O26" s="32">
        <v>75</v>
      </c>
      <c r="P26" s="32"/>
      <c r="Q26" s="32">
        <v>77</v>
      </c>
      <c r="R26" s="32"/>
      <c r="S26" s="32">
        <v>80</v>
      </c>
      <c r="T26" s="33"/>
      <c r="U26" s="31">
        <v>80</v>
      </c>
      <c r="V26" s="32"/>
      <c r="W26" s="32">
        <v>80</v>
      </c>
      <c r="X26" s="32"/>
      <c r="Y26" s="32">
        <v>80</v>
      </c>
      <c r="Z26" s="32"/>
      <c r="AA26" s="32">
        <v>82</v>
      </c>
      <c r="AB26" s="33"/>
      <c r="AC26" s="11">
        <v>75</v>
      </c>
      <c r="AD26" s="32"/>
      <c r="AE26" s="32">
        <v>80</v>
      </c>
      <c r="AF26" s="32"/>
      <c r="AG26" s="32">
        <v>80</v>
      </c>
      <c r="AH26" s="32"/>
      <c r="AI26" s="32">
        <v>80</v>
      </c>
      <c r="AJ26" s="13"/>
      <c r="AK26" s="61">
        <f t="shared" si="0"/>
        <v>76.75</v>
      </c>
      <c r="AL26" s="62">
        <f t="shared" si="1"/>
        <v>78</v>
      </c>
      <c r="AM26" s="63">
        <f t="shared" si="2"/>
        <v>80.5</v>
      </c>
      <c r="AN26" s="64">
        <f t="shared" si="3"/>
        <v>78.75</v>
      </c>
      <c r="AO26" s="65">
        <f t="shared" si="4"/>
        <v>78.5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78.5</v>
      </c>
      <c r="BC26" s="81" t="str">
        <f t="shared" si="13"/>
        <v/>
      </c>
      <c r="BE26" s="32">
        <f t="shared" si="14"/>
        <v>77.5</v>
      </c>
      <c r="BF26" s="32">
        <f t="shared" si="15"/>
        <v>78</v>
      </c>
      <c r="BG26" s="32">
        <f t="shared" si="16"/>
        <v>78</v>
      </c>
      <c r="BH26" s="32">
        <f t="shared" si="17"/>
        <v>80.5</v>
      </c>
      <c r="BI26" s="32">
        <f t="shared" si="18"/>
        <v>78.5</v>
      </c>
    </row>
    <row r="27" spans="1:61" x14ac:dyDescent="0.25">
      <c r="A27" s="45">
        <v>17</v>
      </c>
      <c r="B27" s="140" t="s">
        <v>237</v>
      </c>
      <c r="C27" s="155" t="s">
        <v>179</v>
      </c>
      <c r="D27" s="160" t="s">
        <v>180</v>
      </c>
      <c r="E27" s="31">
        <v>90</v>
      </c>
      <c r="F27" s="32"/>
      <c r="G27" s="32">
        <v>85</v>
      </c>
      <c r="H27" s="32"/>
      <c r="I27" s="32">
        <v>71</v>
      </c>
      <c r="J27" s="32"/>
      <c r="K27" s="32">
        <v>70</v>
      </c>
      <c r="L27" s="33"/>
      <c r="M27" s="31">
        <v>80</v>
      </c>
      <c r="N27" s="32"/>
      <c r="O27" s="32">
        <v>85</v>
      </c>
      <c r="P27" s="32"/>
      <c r="Q27" s="32">
        <v>70</v>
      </c>
      <c r="R27" s="32"/>
      <c r="S27" s="32">
        <v>75</v>
      </c>
      <c r="T27" s="33"/>
      <c r="U27" s="31">
        <v>85</v>
      </c>
      <c r="V27" s="32"/>
      <c r="W27" s="32">
        <v>82</v>
      </c>
      <c r="X27" s="32"/>
      <c r="Y27" s="32">
        <v>75</v>
      </c>
      <c r="Z27" s="32"/>
      <c r="AA27" s="32">
        <v>70</v>
      </c>
      <c r="AB27" s="33"/>
      <c r="AC27" s="11">
        <v>80</v>
      </c>
      <c r="AD27" s="32"/>
      <c r="AE27" s="32">
        <v>80</v>
      </c>
      <c r="AF27" s="32"/>
      <c r="AG27" s="32">
        <v>70</v>
      </c>
      <c r="AH27" s="32"/>
      <c r="AI27" s="32">
        <v>75</v>
      </c>
      <c r="AJ27" s="13"/>
      <c r="AK27" s="61">
        <f t="shared" si="0"/>
        <v>79</v>
      </c>
      <c r="AL27" s="62">
        <f t="shared" si="1"/>
        <v>77.5</v>
      </c>
      <c r="AM27" s="63">
        <f t="shared" si="2"/>
        <v>78</v>
      </c>
      <c r="AN27" s="64">
        <f t="shared" si="3"/>
        <v>76.25</v>
      </c>
      <c r="AO27" s="65">
        <f t="shared" si="4"/>
        <v>77.6875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77.6875</v>
      </c>
      <c r="BC27" s="81" t="str">
        <f t="shared" si="13"/>
        <v/>
      </c>
      <c r="BE27" s="32">
        <f t="shared" si="14"/>
        <v>83.75</v>
      </c>
      <c r="BF27" s="32">
        <f t="shared" si="15"/>
        <v>83</v>
      </c>
      <c r="BG27" s="32">
        <f t="shared" si="16"/>
        <v>71.5</v>
      </c>
      <c r="BH27" s="32">
        <f t="shared" si="17"/>
        <v>72.5</v>
      </c>
      <c r="BI27" s="32">
        <f t="shared" si="18"/>
        <v>77.6875</v>
      </c>
    </row>
    <row r="28" spans="1:61" x14ac:dyDescent="0.25">
      <c r="A28" s="45">
        <v>18</v>
      </c>
      <c r="B28" s="140" t="s">
        <v>238</v>
      </c>
      <c r="C28" s="152" t="s">
        <v>181</v>
      </c>
      <c r="D28" s="152" t="s">
        <v>182</v>
      </c>
      <c r="E28" s="31">
        <v>90</v>
      </c>
      <c r="F28" s="32"/>
      <c r="G28" s="32">
        <v>100</v>
      </c>
      <c r="H28" s="32"/>
      <c r="I28" s="32">
        <v>95</v>
      </c>
      <c r="J28" s="32"/>
      <c r="K28" s="32">
        <v>94</v>
      </c>
      <c r="L28" s="33"/>
      <c r="M28" s="31">
        <v>90</v>
      </c>
      <c r="N28" s="32"/>
      <c r="O28" s="32">
        <v>95</v>
      </c>
      <c r="P28" s="32"/>
      <c r="Q28" s="32">
        <v>95</v>
      </c>
      <c r="R28" s="32"/>
      <c r="S28" s="32">
        <v>93</v>
      </c>
      <c r="T28" s="33"/>
      <c r="U28" s="31">
        <v>100</v>
      </c>
      <c r="V28" s="32"/>
      <c r="W28" s="32">
        <v>95</v>
      </c>
      <c r="X28" s="32"/>
      <c r="Y28" s="32">
        <v>85</v>
      </c>
      <c r="Z28" s="32"/>
      <c r="AA28" s="32">
        <v>90</v>
      </c>
      <c r="AB28" s="33"/>
      <c r="AC28" s="11">
        <v>90</v>
      </c>
      <c r="AD28" s="32"/>
      <c r="AE28" s="32">
        <v>95</v>
      </c>
      <c r="AF28" s="32"/>
      <c r="AG28" s="32">
        <v>92</v>
      </c>
      <c r="AH28" s="32"/>
      <c r="AI28" s="32">
        <v>100</v>
      </c>
      <c r="AJ28" s="13"/>
      <c r="AK28" s="61">
        <f t="shared" si="0"/>
        <v>94.75</v>
      </c>
      <c r="AL28" s="62">
        <f t="shared" si="1"/>
        <v>93.25</v>
      </c>
      <c r="AM28" s="63">
        <f t="shared" si="2"/>
        <v>92.5</v>
      </c>
      <c r="AN28" s="64">
        <f t="shared" si="3"/>
        <v>94.25</v>
      </c>
      <c r="AO28" s="65">
        <f t="shared" si="4"/>
        <v>93.6875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93.6875</v>
      </c>
      <c r="BC28" s="81" t="str">
        <f t="shared" si="13"/>
        <v/>
      </c>
      <c r="BE28" s="32">
        <f t="shared" si="14"/>
        <v>92.5</v>
      </c>
      <c r="BF28" s="32">
        <f t="shared" si="15"/>
        <v>96.25</v>
      </c>
      <c r="BG28" s="32">
        <f t="shared" si="16"/>
        <v>91.75</v>
      </c>
      <c r="BH28" s="32">
        <f t="shared" si="17"/>
        <v>94.25</v>
      </c>
      <c r="BI28" s="32">
        <f t="shared" si="18"/>
        <v>93.6875</v>
      </c>
    </row>
    <row r="29" spans="1:61" x14ac:dyDescent="0.25">
      <c r="A29" s="45">
        <v>19</v>
      </c>
      <c r="B29" s="140" t="s">
        <v>239</v>
      </c>
      <c r="C29" s="152" t="s">
        <v>183</v>
      </c>
      <c r="D29" s="155" t="s">
        <v>184</v>
      </c>
      <c r="E29" s="31">
        <v>88</v>
      </c>
      <c r="F29" s="32"/>
      <c r="G29" s="32">
        <v>80</v>
      </c>
      <c r="H29" s="32"/>
      <c r="I29" s="32">
        <v>87</v>
      </c>
      <c r="J29" s="32"/>
      <c r="K29" s="32">
        <v>73</v>
      </c>
      <c r="L29" s="33"/>
      <c r="M29" s="31">
        <v>82</v>
      </c>
      <c r="N29" s="32"/>
      <c r="O29" s="32">
        <v>77</v>
      </c>
      <c r="P29" s="32"/>
      <c r="Q29" s="32">
        <v>88</v>
      </c>
      <c r="R29" s="32"/>
      <c r="S29" s="32">
        <v>72</v>
      </c>
      <c r="T29" s="33"/>
      <c r="U29" s="31">
        <v>95</v>
      </c>
      <c r="V29" s="32"/>
      <c r="W29" s="32">
        <v>80</v>
      </c>
      <c r="X29" s="32"/>
      <c r="Y29" s="32">
        <v>86</v>
      </c>
      <c r="Z29" s="32"/>
      <c r="AA29" s="32">
        <v>80</v>
      </c>
      <c r="AB29" s="33"/>
      <c r="AC29" s="11">
        <v>80</v>
      </c>
      <c r="AD29" s="32"/>
      <c r="AE29" s="32">
        <v>85</v>
      </c>
      <c r="AF29" s="32"/>
      <c r="AG29" s="32">
        <v>82</v>
      </c>
      <c r="AH29" s="32"/>
      <c r="AI29" s="32">
        <v>75</v>
      </c>
      <c r="AJ29" s="13"/>
      <c r="AK29" s="61">
        <f t="shared" si="0"/>
        <v>82</v>
      </c>
      <c r="AL29" s="62">
        <f t="shared" si="1"/>
        <v>79.75</v>
      </c>
      <c r="AM29" s="63">
        <f t="shared" si="2"/>
        <v>85.25</v>
      </c>
      <c r="AN29" s="64">
        <f t="shared" si="3"/>
        <v>80.5</v>
      </c>
      <c r="AO29" s="65">
        <f t="shared" si="4"/>
        <v>81.875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81.875</v>
      </c>
      <c r="BC29" s="81" t="str">
        <f t="shared" si="13"/>
        <v/>
      </c>
      <c r="BE29" s="32">
        <f t="shared" si="14"/>
        <v>86.25</v>
      </c>
      <c r="BF29" s="32">
        <f t="shared" si="15"/>
        <v>80.5</v>
      </c>
      <c r="BG29" s="32">
        <f t="shared" si="16"/>
        <v>85.75</v>
      </c>
      <c r="BH29" s="32">
        <f t="shared" si="17"/>
        <v>75</v>
      </c>
      <c r="BI29" s="32">
        <f t="shared" si="18"/>
        <v>81.875</v>
      </c>
    </row>
    <row r="30" spans="1:61" x14ac:dyDescent="0.25">
      <c r="A30" s="45">
        <v>20</v>
      </c>
      <c r="B30" s="140" t="s">
        <v>240</v>
      </c>
      <c r="C30" s="155" t="s">
        <v>185</v>
      </c>
      <c r="D30" s="158" t="s">
        <v>186</v>
      </c>
      <c r="E30" s="31">
        <v>85</v>
      </c>
      <c r="F30" s="32"/>
      <c r="G30" s="32">
        <v>87</v>
      </c>
      <c r="H30" s="32"/>
      <c r="I30" s="32">
        <v>0</v>
      </c>
      <c r="J30" s="32"/>
      <c r="K30" s="32">
        <v>70</v>
      </c>
      <c r="L30" s="33"/>
      <c r="M30" s="31">
        <v>90</v>
      </c>
      <c r="N30" s="32"/>
      <c r="O30" s="32">
        <v>92</v>
      </c>
      <c r="P30" s="32"/>
      <c r="Q30" s="32">
        <v>70</v>
      </c>
      <c r="R30" s="32"/>
      <c r="S30" s="32">
        <v>70</v>
      </c>
      <c r="T30" s="33"/>
      <c r="U30" s="31">
        <v>80</v>
      </c>
      <c r="V30" s="32"/>
      <c r="W30" s="32">
        <v>80</v>
      </c>
      <c r="X30" s="32"/>
      <c r="Y30" s="32">
        <v>70</v>
      </c>
      <c r="Z30" s="32"/>
      <c r="AA30" s="32">
        <v>70</v>
      </c>
      <c r="AB30" s="33"/>
      <c r="AC30" s="11">
        <v>85</v>
      </c>
      <c r="AD30" s="32"/>
      <c r="AE30" s="32">
        <v>90</v>
      </c>
      <c r="AF30" s="32"/>
      <c r="AG30" s="32">
        <v>70</v>
      </c>
      <c r="AH30" s="32"/>
      <c r="AI30" s="32">
        <v>70</v>
      </c>
      <c r="AJ30" s="13"/>
      <c r="AK30" s="61">
        <f t="shared" si="0"/>
        <v>60.5</v>
      </c>
      <c r="AL30" s="62">
        <f t="shared" si="1"/>
        <v>80.5</v>
      </c>
      <c r="AM30" s="63">
        <f t="shared" si="2"/>
        <v>75</v>
      </c>
      <c r="AN30" s="64">
        <f t="shared" si="3"/>
        <v>78.75</v>
      </c>
      <c r="AO30" s="65">
        <f t="shared" si="4"/>
        <v>73.6875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73.6875</v>
      </c>
      <c r="BC30" s="81" t="str">
        <f t="shared" si="13"/>
        <v/>
      </c>
      <c r="BE30" s="32">
        <f t="shared" si="14"/>
        <v>85</v>
      </c>
      <c r="BF30" s="32">
        <f t="shared" si="15"/>
        <v>87.25</v>
      </c>
      <c r="BG30" s="32">
        <f t="shared" si="16"/>
        <v>52.5</v>
      </c>
      <c r="BH30" s="32">
        <f t="shared" si="17"/>
        <v>70</v>
      </c>
      <c r="BI30" s="32">
        <f t="shared" si="18"/>
        <v>73.6875</v>
      </c>
    </row>
    <row r="31" spans="1:61" x14ac:dyDescent="0.25">
      <c r="A31" s="45">
        <v>21</v>
      </c>
      <c r="B31" s="140" t="s">
        <v>241</v>
      </c>
      <c r="C31" s="156" t="s">
        <v>187</v>
      </c>
      <c r="D31" s="156" t="s">
        <v>188</v>
      </c>
      <c r="E31" s="31">
        <v>82</v>
      </c>
      <c r="F31" s="32"/>
      <c r="G31" s="32">
        <v>85</v>
      </c>
      <c r="H31" s="32"/>
      <c r="I31" s="32">
        <v>72</v>
      </c>
      <c r="J31" s="32"/>
      <c r="K31" s="32">
        <v>70</v>
      </c>
      <c r="L31" s="33"/>
      <c r="M31" s="31">
        <v>80</v>
      </c>
      <c r="N31" s="32"/>
      <c r="O31" s="32">
        <v>85</v>
      </c>
      <c r="P31" s="32"/>
      <c r="Q31" s="32">
        <v>78</v>
      </c>
      <c r="R31" s="32"/>
      <c r="S31" s="32">
        <v>70</v>
      </c>
      <c r="T31" s="33"/>
      <c r="U31" s="31">
        <v>85</v>
      </c>
      <c r="V31" s="32"/>
      <c r="W31" s="32">
        <v>85</v>
      </c>
      <c r="X31" s="32"/>
      <c r="Y31" s="32">
        <v>80</v>
      </c>
      <c r="Z31" s="32"/>
      <c r="AA31" s="32">
        <v>70</v>
      </c>
      <c r="AB31" s="33"/>
      <c r="AC31" s="11">
        <v>90</v>
      </c>
      <c r="AD31" s="32"/>
      <c r="AE31" s="32">
        <v>90</v>
      </c>
      <c r="AF31" s="32"/>
      <c r="AG31" s="32">
        <v>82</v>
      </c>
      <c r="AH31" s="32"/>
      <c r="AI31" s="32">
        <v>70</v>
      </c>
      <c r="AJ31" s="13"/>
      <c r="AK31" s="61">
        <f t="shared" si="0"/>
        <v>77.25</v>
      </c>
      <c r="AL31" s="62">
        <f t="shared" si="1"/>
        <v>78.25</v>
      </c>
      <c r="AM31" s="63">
        <f t="shared" si="2"/>
        <v>80</v>
      </c>
      <c r="AN31" s="64">
        <f t="shared" si="3"/>
        <v>83</v>
      </c>
      <c r="AO31" s="65">
        <f t="shared" si="4"/>
        <v>79.625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79.625</v>
      </c>
      <c r="BC31" s="81" t="str">
        <f t="shared" si="13"/>
        <v/>
      </c>
      <c r="BE31" s="32">
        <f t="shared" si="14"/>
        <v>84.25</v>
      </c>
      <c r="BF31" s="32">
        <f t="shared" si="15"/>
        <v>86.25</v>
      </c>
      <c r="BG31" s="32">
        <f t="shared" si="16"/>
        <v>78</v>
      </c>
      <c r="BH31" s="32">
        <f t="shared" si="17"/>
        <v>70</v>
      </c>
      <c r="BI31" s="32">
        <f t="shared" si="18"/>
        <v>79.625</v>
      </c>
    </row>
    <row r="32" spans="1:61" x14ac:dyDescent="0.25">
      <c r="A32" s="45">
        <v>22</v>
      </c>
      <c r="B32" s="140" t="s">
        <v>242</v>
      </c>
      <c r="C32" s="155" t="s">
        <v>189</v>
      </c>
      <c r="D32" s="158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0" t="s">
        <v>243</v>
      </c>
      <c r="C33" s="155" t="s">
        <v>191</v>
      </c>
      <c r="D33" s="152" t="s">
        <v>192</v>
      </c>
      <c r="E33" s="31">
        <v>81</v>
      </c>
      <c r="F33" s="32"/>
      <c r="G33" s="32">
        <v>78</v>
      </c>
      <c r="H33" s="32"/>
      <c r="I33" s="32">
        <v>85</v>
      </c>
      <c r="J33" s="32"/>
      <c r="K33" s="32">
        <v>82</v>
      </c>
      <c r="L33" s="33"/>
      <c r="M33" s="31">
        <v>80</v>
      </c>
      <c r="N33" s="32"/>
      <c r="O33" s="32">
        <v>80</v>
      </c>
      <c r="P33" s="32"/>
      <c r="Q33" s="32">
        <v>75</v>
      </c>
      <c r="R33" s="32"/>
      <c r="S33" s="32">
        <v>85</v>
      </c>
      <c r="T33" s="33"/>
      <c r="U33" s="31">
        <v>82</v>
      </c>
      <c r="V33" s="32"/>
      <c r="W33" s="32">
        <v>80</v>
      </c>
      <c r="X33" s="32"/>
      <c r="Y33" s="32">
        <v>78</v>
      </c>
      <c r="Z33" s="32"/>
      <c r="AA33" s="32">
        <v>85</v>
      </c>
      <c r="AB33" s="33"/>
      <c r="AC33" s="11">
        <v>80</v>
      </c>
      <c r="AD33" s="32"/>
      <c r="AE33" s="32">
        <v>80</v>
      </c>
      <c r="AF33" s="32"/>
      <c r="AG33" s="32">
        <v>80</v>
      </c>
      <c r="AH33" s="32"/>
      <c r="AI33" s="32">
        <v>80</v>
      </c>
      <c r="AJ33" s="13"/>
      <c r="AK33" s="61">
        <f t="shared" si="0"/>
        <v>81.5</v>
      </c>
      <c r="AL33" s="62">
        <f t="shared" si="1"/>
        <v>80</v>
      </c>
      <c r="AM33" s="63">
        <f t="shared" si="2"/>
        <v>81.25</v>
      </c>
      <c r="AN33" s="64">
        <f t="shared" si="3"/>
        <v>80</v>
      </c>
      <c r="AO33" s="65">
        <f t="shared" si="4"/>
        <v>80.6875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80.6875</v>
      </c>
      <c r="BC33" s="81" t="str">
        <f t="shared" si="13"/>
        <v/>
      </c>
      <c r="BE33" s="32">
        <f t="shared" si="14"/>
        <v>80.75</v>
      </c>
      <c r="BF33" s="32">
        <f t="shared" si="15"/>
        <v>79.5</v>
      </c>
      <c r="BG33" s="32">
        <f t="shared" si="16"/>
        <v>79.5</v>
      </c>
      <c r="BH33" s="32">
        <f t="shared" si="17"/>
        <v>83</v>
      </c>
      <c r="BI33" s="32">
        <f t="shared" si="18"/>
        <v>80.6875</v>
      </c>
    </row>
    <row r="34" spans="1:61" x14ac:dyDescent="0.25">
      <c r="A34" s="45">
        <v>24</v>
      </c>
      <c r="B34" s="140" t="s">
        <v>244</v>
      </c>
      <c r="C34" s="152" t="s">
        <v>193</v>
      </c>
      <c r="D34" s="155" t="s">
        <v>194</v>
      </c>
      <c r="E34" s="31">
        <v>93</v>
      </c>
      <c r="F34" s="32"/>
      <c r="G34" s="32">
        <v>90</v>
      </c>
      <c r="H34" s="32"/>
      <c r="I34" s="32">
        <v>80</v>
      </c>
      <c r="J34" s="32"/>
      <c r="K34" s="32">
        <v>82</v>
      </c>
      <c r="L34" s="33"/>
      <c r="M34" s="31">
        <v>91</v>
      </c>
      <c r="N34" s="32"/>
      <c r="O34" s="32">
        <v>90</v>
      </c>
      <c r="P34" s="32"/>
      <c r="Q34" s="32">
        <v>75</v>
      </c>
      <c r="R34" s="32"/>
      <c r="S34" s="32">
        <v>78</v>
      </c>
      <c r="T34" s="33"/>
      <c r="U34" s="31">
        <v>92</v>
      </c>
      <c r="V34" s="32"/>
      <c r="W34" s="32">
        <v>85</v>
      </c>
      <c r="X34" s="32"/>
      <c r="Y34" s="32">
        <v>80</v>
      </c>
      <c r="Z34" s="32"/>
      <c r="AA34" s="32">
        <v>85</v>
      </c>
      <c r="AB34" s="33"/>
      <c r="AC34" s="11">
        <v>82</v>
      </c>
      <c r="AD34" s="32"/>
      <c r="AE34" s="32">
        <v>90</v>
      </c>
      <c r="AF34" s="32"/>
      <c r="AG34" s="32">
        <v>80</v>
      </c>
      <c r="AH34" s="32"/>
      <c r="AI34" s="32">
        <v>87</v>
      </c>
      <c r="AJ34" s="13"/>
      <c r="AK34" s="61">
        <f t="shared" si="0"/>
        <v>86.25</v>
      </c>
      <c r="AL34" s="62">
        <f t="shared" si="1"/>
        <v>83.5</v>
      </c>
      <c r="AM34" s="63">
        <f t="shared" si="2"/>
        <v>85.5</v>
      </c>
      <c r="AN34" s="64">
        <f t="shared" si="3"/>
        <v>84.75</v>
      </c>
      <c r="AO34" s="65">
        <f t="shared" si="4"/>
        <v>85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85</v>
      </c>
      <c r="BC34" s="81" t="str">
        <f t="shared" si="13"/>
        <v/>
      </c>
      <c r="BE34" s="32">
        <f t="shared" si="14"/>
        <v>89.5</v>
      </c>
      <c r="BF34" s="32">
        <f t="shared" si="15"/>
        <v>88.75</v>
      </c>
      <c r="BG34" s="32">
        <f t="shared" si="16"/>
        <v>78.75</v>
      </c>
      <c r="BH34" s="32">
        <f t="shared" si="17"/>
        <v>83</v>
      </c>
      <c r="BI34" s="32">
        <f t="shared" si="18"/>
        <v>85</v>
      </c>
    </row>
    <row r="35" spans="1:61" x14ac:dyDescent="0.25">
      <c r="A35" s="45">
        <v>25</v>
      </c>
      <c r="B35" s="140" t="s">
        <v>245</v>
      </c>
      <c r="C35" s="155" t="s">
        <v>195</v>
      </c>
      <c r="D35" s="152" t="s">
        <v>196</v>
      </c>
      <c r="E35" s="31">
        <v>0</v>
      </c>
      <c r="F35" s="32"/>
      <c r="G35" s="32">
        <v>0</v>
      </c>
      <c r="H35" s="32"/>
      <c r="I35" s="32">
        <v>0</v>
      </c>
      <c r="J35" s="32"/>
      <c r="K35" s="32">
        <v>0</v>
      </c>
      <c r="L35" s="33"/>
      <c r="M35" s="31">
        <v>0</v>
      </c>
      <c r="N35" s="32"/>
      <c r="O35" s="32">
        <v>0</v>
      </c>
      <c r="P35" s="32"/>
      <c r="Q35" s="32">
        <v>0</v>
      </c>
      <c r="R35" s="32"/>
      <c r="S35" s="32">
        <v>0</v>
      </c>
      <c r="T35" s="33"/>
      <c r="U35" s="31">
        <v>0</v>
      </c>
      <c r="V35" s="32"/>
      <c r="W35" s="32">
        <v>0</v>
      </c>
      <c r="X35" s="32"/>
      <c r="Y35" s="32">
        <v>0</v>
      </c>
      <c r="Z35" s="32"/>
      <c r="AA35" s="32">
        <v>0</v>
      </c>
      <c r="AB35" s="33"/>
      <c r="AC35" s="11">
        <v>0</v>
      </c>
      <c r="AD35" s="32"/>
      <c r="AE35" s="32">
        <v>0</v>
      </c>
      <c r="AF35" s="32"/>
      <c r="AG35" s="32">
        <v>0</v>
      </c>
      <c r="AH35" s="32"/>
      <c r="AI35" s="32">
        <v>0</v>
      </c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0" t="s">
        <v>246</v>
      </c>
      <c r="C36" s="156" t="s">
        <v>197</v>
      </c>
      <c r="D36" s="158" t="s">
        <v>198</v>
      </c>
      <c r="E36" s="31">
        <v>0</v>
      </c>
      <c r="F36" s="32"/>
      <c r="G36" s="32">
        <v>0</v>
      </c>
      <c r="H36" s="32"/>
      <c r="I36" s="32">
        <v>0</v>
      </c>
      <c r="J36" s="32"/>
      <c r="K36" s="32">
        <v>0</v>
      </c>
      <c r="L36" s="33"/>
      <c r="M36" s="31">
        <v>0</v>
      </c>
      <c r="N36" s="32"/>
      <c r="O36" s="32">
        <v>0</v>
      </c>
      <c r="P36" s="32"/>
      <c r="Q36" s="32">
        <v>0</v>
      </c>
      <c r="R36" s="32"/>
      <c r="S36" s="32">
        <v>0</v>
      </c>
      <c r="T36" s="33"/>
      <c r="U36" s="31">
        <v>0</v>
      </c>
      <c r="V36" s="32"/>
      <c r="W36" s="32">
        <v>0</v>
      </c>
      <c r="X36" s="32"/>
      <c r="Y36" s="32">
        <v>0</v>
      </c>
      <c r="Z36" s="32"/>
      <c r="AA36" s="32">
        <v>0</v>
      </c>
      <c r="AB36" s="33"/>
      <c r="AC36" s="11">
        <v>0</v>
      </c>
      <c r="AD36" s="32"/>
      <c r="AE36" s="32">
        <v>0</v>
      </c>
      <c r="AF36" s="32"/>
      <c r="AG36" s="32">
        <v>0</v>
      </c>
      <c r="AH36" s="32"/>
      <c r="AI36" s="32">
        <v>0</v>
      </c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0" t="s">
        <v>247</v>
      </c>
      <c r="C37" s="155" t="s">
        <v>199</v>
      </c>
      <c r="D37" s="156" t="s">
        <v>200</v>
      </c>
      <c r="E37" s="31">
        <v>70</v>
      </c>
      <c r="F37" s="32"/>
      <c r="G37" s="32">
        <v>70</v>
      </c>
      <c r="H37" s="32"/>
      <c r="I37" s="32">
        <v>72</v>
      </c>
      <c r="J37" s="32"/>
      <c r="K37" s="32">
        <v>77</v>
      </c>
      <c r="L37" s="33"/>
      <c r="M37" s="31">
        <v>71</v>
      </c>
      <c r="N37" s="32"/>
      <c r="O37" s="32">
        <v>70</v>
      </c>
      <c r="P37" s="32"/>
      <c r="Q37" s="32">
        <v>70</v>
      </c>
      <c r="R37" s="32"/>
      <c r="S37" s="32">
        <v>70</v>
      </c>
      <c r="T37" s="33"/>
      <c r="U37" s="31">
        <v>78</v>
      </c>
      <c r="V37" s="32"/>
      <c r="W37" s="32">
        <v>75</v>
      </c>
      <c r="X37" s="32"/>
      <c r="Y37" s="32">
        <v>70</v>
      </c>
      <c r="Z37" s="32"/>
      <c r="AA37" s="32">
        <v>70</v>
      </c>
      <c r="AB37" s="33"/>
      <c r="AC37" s="11">
        <v>70</v>
      </c>
      <c r="AD37" s="32"/>
      <c r="AE37" s="32">
        <v>75</v>
      </c>
      <c r="AF37" s="32"/>
      <c r="AG37" s="32">
        <v>72</v>
      </c>
      <c r="AH37" s="32"/>
      <c r="AI37" s="32">
        <v>70</v>
      </c>
      <c r="AJ37" s="13"/>
      <c r="AK37" s="61">
        <f t="shared" si="0"/>
        <v>72.25</v>
      </c>
      <c r="AL37" s="62">
        <f t="shared" si="1"/>
        <v>70.25</v>
      </c>
      <c r="AM37" s="63">
        <f t="shared" si="2"/>
        <v>73.25</v>
      </c>
      <c r="AN37" s="64">
        <f t="shared" si="3"/>
        <v>71.75</v>
      </c>
      <c r="AO37" s="65">
        <f t="shared" si="4"/>
        <v>71.875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71.875</v>
      </c>
      <c r="BC37" s="81" t="str">
        <f t="shared" si="13"/>
        <v/>
      </c>
      <c r="BE37" s="32">
        <f t="shared" si="14"/>
        <v>72.25</v>
      </c>
      <c r="BF37" s="32">
        <f t="shared" si="15"/>
        <v>72.5</v>
      </c>
      <c r="BG37" s="32">
        <f t="shared" si="16"/>
        <v>71</v>
      </c>
      <c r="BH37" s="32">
        <f t="shared" si="17"/>
        <v>71.75</v>
      </c>
      <c r="BI37" s="32">
        <f t="shared" si="18"/>
        <v>71.875</v>
      </c>
    </row>
    <row r="38" spans="1:61" x14ac:dyDescent="0.25">
      <c r="A38" s="45">
        <v>28</v>
      </c>
      <c r="B38" s="140" t="s">
        <v>248</v>
      </c>
      <c r="C38" s="155" t="s">
        <v>201</v>
      </c>
      <c r="D38" s="158" t="s">
        <v>202</v>
      </c>
      <c r="E38" s="31">
        <v>78</v>
      </c>
      <c r="F38" s="32"/>
      <c r="G38" s="32">
        <v>80</v>
      </c>
      <c r="H38" s="32"/>
      <c r="I38" s="32">
        <v>70</v>
      </c>
      <c r="J38" s="32"/>
      <c r="K38" s="32">
        <v>72</v>
      </c>
      <c r="L38" s="33"/>
      <c r="M38" s="31">
        <v>75</v>
      </c>
      <c r="N38" s="32"/>
      <c r="O38" s="32">
        <v>78</v>
      </c>
      <c r="P38" s="32"/>
      <c r="Q38" s="32">
        <v>70</v>
      </c>
      <c r="R38" s="32"/>
      <c r="S38" s="32">
        <v>72</v>
      </c>
      <c r="T38" s="33"/>
      <c r="U38" s="31">
        <v>75</v>
      </c>
      <c r="V38" s="32"/>
      <c r="W38" s="32">
        <v>70</v>
      </c>
      <c r="X38" s="32"/>
      <c r="Y38" s="32">
        <v>70</v>
      </c>
      <c r="Z38" s="32"/>
      <c r="AA38" s="32">
        <v>72</v>
      </c>
      <c r="AB38" s="33"/>
      <c r="AC38" s="11">
        <v>80</v>
      </c>
      <c r="AD38" s="32"/>
      <c r="AE38" s="32">
        <v>78</v>
      </c>
      <c r="AF38" s="32"/>
      <c r="AG38" s="32">
        <v>70</v>
      </c>
      <c r="AH38" s="32"/>
      <c r="AI38" s="32">
        <v>70</v>
      </c>
      <c r="AJ38" s="13"/>
      <c r="AK38" s="61">
        <f t="shared" si="0"/>
        <v>75</v>
      </c>
      <c r="AL38" s="62">
        <f t="shared" si="1"/>
        <v>73.75</v>
      </c>
      <c r="AM38" s="63">
        <f t="shared" si="2"/>
        <v>71.75</v>
      </c>
      <c r="AN38" s="64">
        <f t="shared" si="3"/>
        <v>74.5</v>
      </c>
      <c r="AO38" s="65">
        <f t="shared" si="4"/>
        <v>73.75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73.75</v>
      </c>
      <c r="BC38" s="81" t="str">
        <f t="shared" si="13"/>
        <v/>
      </c>
      <c r="BE38" s="32">
        <f t="shared" si="14"/>
        <v>77</v>
      </c>
      <c r="BF38" s="32">
        <f t="shared" si="15"/>
        <v>76.5</v>
      </c>
      <c r="BG38" s="32">
        <f t="shared" si="16"/>
        <v>70</v>
      </c>
      <c r="BH38" s="32">
        <f t="shared" si="17"/>
        <v>71.5</v>
      </c>
      <c r="BI38" s="32">
        <f t="shared" si="18"/>
        <v>73.75</v>
      </c>
    </row>
    <row r="39" spans="1:61" x14ac:dyDescent="0.25">
      <c r="A39" s="45">
        <v>29</v>
      </c>
      <c r="B39" s="140" t="s">
        <v>249</v>
      </c>
      <c r="C39" s="152" t="s">
        <v>203</v>
      </c>
      <c r="D39" s="156" t="s">
        <v>204</v>
      </c>
      <c r="E39" s="31">
        <v>98</v>
      </c>
      <c r="F39" s="32"/>
      <c r="G39" s="32">
        <v>100</v>
      </c>
      <c r="H39" s="32"/>
      <c r="I39" s="32">
        <v>95</v>
      </c>
      <c r="J39" s="32"/>
      <c r="K39" s="32">
        <v>95</v>
      </c>
      <c r="L39" s="33"/>
      <c r="M39" s="31">
        <v>100</v>
      </c>
      <c r="N39" s="32"/>
      <c r="O39" s="32">
        <v>100</v>
      </c>
      <c r="P39" s="32"/>
      <c r="Q39" s="32">
        <v>98</v>
      </c>
      <c r="R39" s="32"/>
      <c r="S39" s="32">
        <v>98</v>
      </c>
      <c r="T39" s="33"/>
      <c r="U39" s="31">
        <v>100</v>
      </c>
      <c r="V39" s="32"/>
      <c r="W39" s="32">
        <v>100</v>
      </c>
      <c r="X39" s="32"/>
      <c r="Y39" s="32">
        <v>100</v>
      </c>
      <c r="Z39" s="32"/>
      <c r="AA39" s="32">
        <v>90</v>
      </c>
      <c r="AB39" s="33"/>
      <c r="AC39" s="11">
        <v>98</v>
      </c>
      <c r="AD39" s="32"/>
      <c r="AE39" s="32">
        <v>90</v>
      </c>
      <c r="AF39" s="32"/>
      <c r="AG39" s="32">
        <v>98</v>
      </c>
      <c r="AH39" s="32"/>
      <c r="AI39" s="32">
        <v>98</v>
      </c>
      <c r="AJ39" s="13"/>
      <c r="AK39" s="61">
        <f t="shared" si="0"/>
        <v>97</v>
      </c>
      <c r="AL39" s="62">
        <f t="shared" si="1"/>
        <v>99</v>
      </c>
      <c r="AM39" s="63">
        <f t="shared" si="2"/>
        <v>97.5</v>
      </c>
      <c r="AN39" s="64">
        <f t="shared" si="3"/>
        <v>96</v>
      </c>
      <c r="AO39" s="65">
        <f t="shared" si="4"/>
        <v>97.375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97.375</v>
      </c>
      <c r="BC39" s="81" t="str">
        <f t="shared" si="13"/>
        <v/>
      </c>
      <c r="BE39" s="32">
        <f t="shared" si="14"/>
        <v>99</v>
      </c>
      <c r="BF39" s="32">
        <f t="shared" si="15"/>
        <v>97.5</v>
      </c>
      <c r="BG39" s="32">
        <f t="shared" si="16"/>
        <v>97.75</v>
      </c>
      <c r="BH39" s="32">
        <f t="shared" si="17"/>
        <v>95.25</v>
      </c>
      <c r="BI39" s="32">
        <f t="shared" si="18"/>
        <v>97.375</v>
      </c>
    </row>
    <row r="40" spans="1:61" x14ac:dyDescent="0.25">
      <c r="A40" s="45">
        <v>30</v>
      </c>
      <c r="B40" s="140" t="s">
        <v>250</v>
      </c>
      <c r="C40" s="155" t="s">
        <v>205</v>
      </c>
      <c r="D40" s="155" t="s">
        <v>146</v>
      </c>
      <c r="E40" s="31">
        <v>95</v>
      </c>
      <c r="F40" s="32"/>
      <c r="G40" s="32">
        <v>93</v>
      </c>
      <c r="H40" s="32"/>
      <c r="I40" s="32">
        <v>90</v>
      </c>
      <c r="J40" s="32"/>
      <c r="K40" s="32">
        <v>70</v>
      </c>
      <c r="L40" s="33"/>
      <c r="M40" s="31">
        <v>91</v>
      </c>
      <c r="N40" s="32"/>
      <c r="O40" s="32">
        <v>95</v>
      </c>
      <c r="P40" s="32"/>
      <c r="Q40" s="32">
        <v>92</v>
      </c>
      <c r="R40" s="32"/>
      <c r="S40" s="32">
        <v>90</v>
      </c>
      <c r="T40" s="33"/>
      <c r="U40" s="31">
        <v>95</v>
      </c>
      <c r="V40" s="32"/>
      <c r="W40" s="32">
        <v>85</v>
      </c>
      <c r="X40" s="32"/>
      <c r="Y40" s="32">
        <v>85</v>
      </c>
      <c r="Z40" s="32"/>
      <c r="AA40" s="32">
        <v>85</v>
      </c>
      <c r="AB40" s="33"/>
      <c r="AC40" s="11">
        <v>85</v>
      </c>
      <c r="AD40" s="32"/>
      <c r="AE40" s="32">
        <v>90</v>
      </c>
      <c r="AF40" s="32"/>
      <c r="AG40" s="32">
        <v>90</v>
      </c>
      <c r="AH40" s="32"/>
      <c r="AI40" s="32">
        <v>70</v>
      </c>
      <c r="AJ40" s="13"/>
      <c r="AK40" s="61">
        <f t="shared" si="0"/>
        <v>87</v>
      </c>
      <c r="AL40" s="62">
        <f t="shared" si="1"/>
        <v>92</v>
      </c>
      <c r="AM40" s="63">
        <f t="shared" si="2"/>
        <v>87.5</v>
      </c>
      <c r="AN40" s="64">
        <f t="shared" si="3"/>
        <v>83.75</v>
      </c>
      <c r="AO40" s="65">
        <f t="shared" si="4"/>
        <v>87.5625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87.5625</v>
      </c>
      <c r="BC40" s="81" t="str">
        <f t="shared" si="13"/>
        <v/>
      </c>
      <c r="BE40" s="32">
        <f t="shared" si="14"/>
        <v>91.5</v>
      </c>
      <c r="BF40" s="32">
        <f t="shared" si="15"/>
        <v>90.75</v>
      </c>
      <c r="BG40" s="32">
        <f t="shared" si="16"/>
        <v>89.25</v>
      </c>
      <c r="BH40" s="32">
        <f t="shared" si="17"/>
        <v>78.75</v>
      </c>
      <c r="BI40" s="32">
        <f t="shared" si="18"/>
        <v>87.5625</v>
      </c>
    </row>
    <row r="41" spans="1:61" x14ac:dyDescent="0.25">
      <c r="A41" s="45">
        <v>31</v>
      </c>
      <c r="B41" s="140" t="s">
        <v>251</v>
      </c>
      <c r="C41" s="156" t="s">
        <v>206</v>
      </c>
      <c r="D41" s="152" t="s">
        <v>207</v>
      </c>
      <c r="E41" s="31">
        <v>70</v>
      </c>
      <c r="F41" s="32"/>
      <c r="G41" s="32">
        <v>70</v>
      </c>
      <c r="H41" s="32"/>
      <c r="I41" s="32">
        <v>72</v>
      </c>
      <c r="J41" s="32"/>
      <c r="K41" s="32">
        <v>73</v>
      </c>
      <c r="L41" s="33"/>
      <c r="M41" s="31">
        <v>73</v>
      </c>
      <c r="N41" s="32"/>
      <c r="O41" s="32">
        <v>72</v>
      </c>
      <c r="P41" s="32"/>
      <c r="Q41" s="32">
        <v>70</v>
      </c>
      <c r="R41" s="32"/>
      <c r="S41" s="32">
        <v>75</v>
      </c>
      <c r="T41" s="33"/>
      <c r="U41" s="31">
        <v>85</v>
      </c>
      <c r="V41" s="32"/>
      <c r="W41" s="32">
        <v>80</v>
      </c>
      <c r="X41" s="32"/>
      <c r="Y41" s="32">
        <v>70</v>
      </c>
      <c r="Z41" s="32"/>
      <c r="AA41" s="32">
        <v>72</v>
      </c>
      <c r="AB41" s="33"/>
      <c r="AC41" s="11">
        <v>70</v>
      </c>
      <c r="AD41" s="32"/>
      <c r="AE41" s="32">
        <v>72</v>
      </c>
      <c r="AF41" s="32"/>
      <c r="AG41" s="32">
        <v>70</v>
      </c>
      <c r="AH41" s="32"/>
      <c r="AI41" s="32">
        <v>71</v>
      </c>
      <c r="AJ41" s="13"/>
      <c r="AK41" s="61">
        <f t="shared" si="0"/>
        <v>71.25</v>
      </c>
      <c r="AL41" s="62">
        <f t="shared" si="1"/>
        <v>72.5</v>
      </c>
      <c r="AM41" s="63">
        <f t="shared" si="2"/>
        <v>76.75</v>
      </c>
      <c r="AN41" s="64">
        <f t="shared" si="3"/>
        <v>70.75</v>
      </c>
      <c r="AO41" s="65">
        <f t="shared" si="4"/>
        <v>72.8125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72.8125</v>
      </c>
      <c r="BC41" s="81" t="str">
        <f t="shared" si="13"/>
        <v/>
      </c>
      <c r="BE41" s="32">
        <f t="shared" si="14"/>
        <v>74.5</v>
      </c>
      <c r="BF41" s="32">
        <f t="shared" si="15"/>
        <v>73.5</v>
      </c>
      <c r="BG41" s="32">
        <f t="shared" si="16"/>
        <v>70.5</v>
      </c>
      <c r="BH41" s="32">
        <f t="shared" si="17"/>
        <v>72.75</v>
      </c>
      <c r="BI41" s="32">
        <f t="shared" si="18"/>
        <v>72.8125</v>
      </c>
    </row>
    <row r="42" spans="1:61" x14ac:dyDescent="0.25">
      <c r="A42" s="45">
        <v>32</v>
      </c>
      <c r="B42" s="140" t="s">
        <v>252</v>
      </c>
      <c r="C42" s="155" t="s">
        <v>208</v>
      </c>
      <c r="D42" s="160" t="s">
        <v>176</v>
      </c>
      <c r="E42" s="31">
        <v>0</v>
      </c>
      <c r="F42" s="32"/>
      <c r="G42" s="32">
        <v>0</v>
      </c>
      <c r="H42" s="32"/>
      <c r="I42" s="32">
        <v>0</v>
      </c>
      <c r="J42" s="32"/>
      <c r="K42" s="32">
        <v>0</v>
      </c>
      <c r="L42" s="33"/>
      <c r="M42" s="31">
        <v>0</v>
      </c>
      <c r="N42" s="32"/>
      <c r="O42" s="32">
        <v>0</v>
      </c>
      <c r="P42" s="32"/>
      <c r="Q42" s="32">
        <v>0</v>
      </c>
      <c r="R42" s="32"/>
      <c r="S42" s="32">
        <v>0</v>
      </c>
      <c r="T42" s="33"/>
      <c r="U42" s="31">
        <v>0</v>
      </c>
      <c r="V42" s="32"/>
      <c r="W42" s="32">
        <v>0</v>
      </c>
      <c r="X42" s="32"/>
      <c r="Y42" s="32">
        <v>0</v>
      </c>
      <c r="Z42" s="32"/>
      <c r="AA42" s="32">
        <v>0</v>
      </c>
      <c r="AB42" s="33"/>
      <c r="AC42" s="11">
        <v>0</v>
      </c>
      <c r="AD42" s="32"/>
      <c r="AE42" s="32">
        <v>0</v>
      </c>
      <c r="AF42" s="32"/>
      <c r="AG42" s="32">
        <v>0</v>
      </c>
      <c r="AH42" s="32"/>
      <c r="AI42" s="32">
        <v>0</v>
      </c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0" t="s">
        <v>253</v>
      </c>
      <c r="C43" s="155" t="s">
        <v>209</v>
      </c>
      <c r="D43" s="152" t="s">
        <v>210</v>
      </c>
      <c r="E43" s="31">
        <v>90</v>
      </c>
      <c r="F43" s="32"/>
      <c r="G43" s="32">
        <v>91</v>
      </c>
      <c r="H43" s="32"/>
      <c r="I43" s="32">
        <v>80</v>
      </c>
      <c r="J43" s="32"/>
      <c r="K43" s="32">
        <v>82</v>
      </c>
      <c r="L43" s="33"/>
      <c r="M43" s="31">
        <v>95</v>
      </c>
      <c r="N43" s="32"/>
      <c r="O43" s="32">
        <v>90</v>
      </c>
      <c r="P43" s="32"/>
      <c r="Q43" s="32">
        <v>85</v>
      </c>
      <c r="R43" s="32"/>
      <c r="S43" s="32">
        <v>87</v>
      </c>
      <c r="T43" s="33"/>
      <c r="U43" s="31">
        <v>90</v>
      </c>
      <c r="V43" s="32"/>
      <c r="W43" s="32">
        <v>92</v>
      </c>
      <c r="X43" s="32"/>
      <c r="Y43" s="32">
        <v>85</v>
      </c>
      <c r="Z43" s="32"/>
      <c r="AA43" s="32">
        <v>80</v>
      </c>
      <c r="AB43" s="33"/>
      <c r="AC43" s="11">
        <v>95</v>
      </c>
      <c r="AD43" s="32"/>
      <c r="AE43" s="32">
        <v>90</v>
      </c>
      <c r="AF43" s="32"/>
      <c r="AG43" s="32">
        <v>90</v>
      </c>
      <c r="AH43" s="32"/>
      <c r="AI43" s="32">
        <v>85</v>
      </c>
      <c r="AJ43" s="13"/>
      <c r="AK43" s="61">
        <f t="shared" si="0"/>
        <v>85.75</v>
      </c>
      <c r="AL43" s="62">
        <f t="shared" si="1"/>
        <v>89.25</v>
      </c>
      <c r="AM43" s="63">
        <f t="shared" si="2"/>
        <v>86.75</v>
      </c>
      <c r="AN43" s="64">
        <f t="shared" si="3"/>
        <v>90</v>
      </c>
      <c r="AO43" s="65">
        <f t="shared" si="4"/>
        <v>87.9375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87.9375</v>
      </c>
      <c r="BC43" s="81" t="str">
        <f t="shared" si="13"/>
        <v/>
      </c>
      <c r="BE43" s="32">
        <f t="shared" si="14"/>
        <v>92.5</v>
      </c>
      <c r="BF43" s="32">
        <f t="shared" si="15"/>
        <v>90.75</v>
      </c>
      <c r="BG43" s="32">
        <f t="shared" si="16"/>
        <v>85</v>
      </c>
      <c r="BH43" s="32">
        <f t="shared" si="17"/>
        <v>83.5</v>
      </c>
      <c r="BI43" s="32">
        <f t="shared" si="18"/>
        <v>87.9375</v>
      </c>
    </row>
    <row r="44" spans="1:61" x14ac:dyDescent="0.25">
      <c r="A44" s="45">
        <v>34</v>
      </c>
      <c r="B44" s="140" t="s">
        <v>254</v>
      </c>
      <c r="C44" s="155" t="s">
        <v>211</v>
      </c>
      <c r="D44" s="142" t="s">
        <v>212</v>
      </c>
      <c r="E44" s="31">
        <v>0</v>
      </c>
      <c r="F44" s="32"/>
      <c r="G44" s="32">
        <v>0</v>
      </c>
      <c r="H44" s="32"/>
      <c r="I44" s="32">
        <v>0</v>
      </c>
      <c r="J44" s="32"/>
      <c r="K44" s="32">
        <v>0</v>
      </c>
      <c r="L44" s="33"/>
      <c r="M44" s="31">
        <v>0</v>
      </c>
      <c r="N44" s="32"/>
      <c r="O44" s="32">
        <v>0</v>
      </c>
      <c r="P44" s="32"/>
      <c r="Q44" s="32">
        <v>0</v>
      </c>
      <c r="R44" s="32"/>
      <c r="S44" s="32">
        <v>0</v>
      </c>
      <c r="T44" s="33"/>
      <c r="U44" s="31">
        <v>0</v>
      </c>
      <c r="V44" s="32"/>
      <c r="W44" s="32">
        <v>0</v>
      </c>
      <c r="X44" s="32"/>
      <c r="Y44" s="32">
        <v>0</v>
      </c>
      <c r="Z44" s="32"/>
      <c r="AA44" s="32">
        <v>0</v>
      </c>
      <c r="AB44" s="33"/>
      <c r="AC44" s="11">
        <v>0</v>
      </c>
      <c r="AD44" s="32"/>
      <c r="AE44" s="32">
        <v>0</v>
      </c>
      <c r="AF44" s="32"/>
      <c r="AG44" s="32">
        <v>0</v>
      </c>
      <c r="AH44" s="32"/>
      <c r="AI44" s="32">
        <v>0</v>
      </c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0" t="s">
        <v>255</v>
      </c>
      <c r="C45" s="156" t="s">
        <v>213</v>
      </c>
      <c r="D45" s="158" t="s">
        <v>214</v>
      </c>
      <c r="E45" s="31">
        <v>0</v>
      </c>
      <c r="F45" s="32"/>
      <c r="G45" s="32">
        <v>0</v>
      </c>
      <c r="H45" s="32"/>
      <c r="I45" s="32">
        <v>0</v>
      </c>
      <c r="J45" s="32"/>
      <c r="K45" s="32">
        <v>0</v>
      </c>
      <c r="L45" s="33"/>
      <c r="M45" s="31">
        <v>0</v>
      </c>
      <c r="N45" s="32"/>
      <c r="O45" s="32">
        <v>0</v>
      </c>
      <c r="P45" s="32"/>
      <c r="Q45" s="32">
        <v>0</v>
      </c>
      <c r="R45" s="32"/>
      <c r="S45" s="32">
        <v>0</v>
      </c>
      <c r="T45" s="13"/>
      <c r="U45" s="31">
        <v>0</v>
      </c>
      <c r="V45" s="32"/>
      <c r="W45" s="32">
        <v>0</v>
      </c>
      <c r="X45" s="32"/>
      <c r="Y45" s="32">
        <v>0</v>
      </c>
      <c r="Z45" s="32"/>
      <c r="AA45" s="32">
        <v>0</v>
      </c>
      <c r="AB45" s="33"/>
      <c r="AC45" s="11">
        <v>0</v>
      </c>
      <c r="AD45" s="32"/>
      <c r="AE45" s="32">
        <v>0</v>
      </c>
      <c r="AF45" s="32"/>
      <c r="AG45" s="32">
        <v>0</v>
      </c>
      <c r="AH45" s="32"/>
      <c r="AI45" s="32">
        <v>0</v>
      </c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2.5" x14ac:dyDescent="0.25">
      <c r="A46" s="45">
        <v>36</v>
      </c>
      <c r="B46" s="140" t="s">
        <v>256</v>
      </c>
      <c r="C46" s="164" t="s">
        <v>215</v>
      </c>
      <c r="D46" s="140" t="s">
        <v>216</v>
      </c>
      <c r="E46" s="31">
        <v>75</v>
      </c>
      <c r="F46" s="32"/>
      <c r="G46" s="32">
        <v>75</v>
      </c>
      <c r="H46" s="32"/>
      <c r="I46" s="32">
        <v>80</v>
      </c>
      <c r="J46" s="32"/>
      <c r="K46" s="32">
        <v>70</v>
      </c>
      <c r="L46" s="33"/>
      <c r="M46" s="31">
        <v>73</v>
      </c>
      <c r="N46" s="32"/>
      <c r="O46" s="32">
        <v>70</v>
      </c>
      <c r="P46" s="32"/>
      <c r="Q46" s="32">
        <v>70</v>
      </c>
      <c r="R46" s="32"/>
      <c r="S46" s="32">
        <v>70</v>
      </c>
      <c r="T46" s="13"/>
      <c r="U46" s="31">
        <v>80</v>
      </c>
      <c r="V46" s="32"/>
      <c r="W46" s="32">
        <v>70</v>
      </c>
      <c r="X46" s="32"/>
      <c r="Y46" s="32">
        <v>70</v>
      </c>
      <c r="Z46" s="32"/>
      <c r="AA46" s="32">
        <v>70</v>
      </c>
      <c r="AB46" s="33"/>
      <c r="AC46" s="11">
        <v>70</v>
      </c>
      <c r="AD46" s="32"/>
      <c r="AE46" s="32">
        <v>70</v>
      </c>
      <c r="AF46" s="32"/>
      <c r="AG46" s="32">
        <v>70</v>
      </c>
      <c r="AH46" s="32"/>
      <c r="AI46" s="32">
        <v>75</v>
      </c>
      <c r="AJ46" s="13"/>
      <c r="AK46" s="61">
        <f t="shared" si="0"/>
        <v>75</v>
      </c>
      <c r="AL46" s="62">
        <f t="shared" si="1"/>
        <v>70.75</v>
      </c>
      <c r="AM46" s="63">
        <f t="shared" si="2"/>
        <v>72.5</v>
      </c>
      <c r="AN46" s="64">
        <f t="shared" si="3"/>
        <v>71.25</v>
      </c>
      <c r="AO46" s="65">
        <f t="shared" si="4"/>
        <v>72.375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72.375</v>
      </c>
      <c r="BC46" s="81" t="str">
        <f t="shared" si="13"/>
        <v/>
      </c>
      <c r="BE46" s="32">
        <f t="shared" si="14"/>
        <v>74.5</v>
      </c>
      <c r="BF46" s="32">
        <f t="shared" si="15"/>
        <v>71.25</v>
      </c>
      <c r="BG46" s="32">
        <f t="shared" si="16"/>
        <v>72.5</v>
      </c>
      <c r="BH46" s="32">
        <f t="shared" si="17"/>
        <v>71.25</v>
      </c>
      <c r="BI46" s="32">
        <f t="shared" si="18"/>
        <v>72.375</v>
      </c>
    </row>
    <row r="47" spans="1:61" ht="22.5" x14ac:dyDescent="0.25">
      <c r="A47" s="45">
        <v>37</v>
      </c>
      <c r="B47" s="140" t="s">
        <v>257</v>
      </c>
      <c r="C47" s="155" t="s">
        <v>215</v>
      </c>
      <c r="D47" s="152" t="s">
        <v>216</v>
      </c>
      <c r="E47" s="31">
        <v>80</v>
      </c>
      <c r="F47" s="32"/>
      <c r="G47" s="32">
        <v>89</v>
      </c>
      <c r="H47" s="32"/>
      <c r="I47" s="32">
        <v>85</v>
      </c>
      <c r="J47" s="32"/>
      <c r="K47" s="32">
        <v>80</v>
      </c>
      <c r="L47" s="33"/>
      <c r="M47" s="31">
        <v>85</v>
      </c>
      <c r="N47" s="32"/>
      <c r="O47" s="32">
        <v>80</v>
      </c>
      <c r="P47" s="32"/>
      <c r="Q47" s="32">
        <v>80</v>
      </c>
      <c r="R47" s="32"/>
      <c r="S47" s="32">
        <v>84</v>
      </c>
      <c r="T47" s="13"/>
      <c r="U47" s="31">
        <v>79</v>
      </c>
      <c r="V47" s="32"/>
      <c r="W47" s="32">
        <v>80</v>
      </c>
      <c r="X47" s="32"/>
      <c r="Y47" s="32">
        <v>87</v>
      </c>
      <c r="Z47" s="32"/>
      <c r="AA47" s="32">
        <v>89</v>
      </c>
      <c r="AB47" s="33"/>
      <c r="AC47" s="11">
        <v>80</v>
      </c>
      <c r="AD47" s="32"/>
      <c r="AE47" s="32">
        <v>85</v>
      </c>
      <c r="AF47" s="32"/>
      <c r="AG47" s="32">
        <v>78</v>
      </c>
      <c r="AH47" s="32"/>
      <c r="AI47" s="32">
        <v>82</v>
      </c>
      <c r="AJ47" s="13"/>
      <c r="AK47" s="61">
        <f t="shared" si="0"/>
        <v>83.5</v>
      </c>
      <c r="AL47" s="62">
        <f t="shared" si="1"/>
        <v>82.25</v>
      </c>
      <c r="AM47" s="63">
        <f t="shared" si="2"/>
        <v>83.75</v>
      </c>
      <c r="AN47" s="64">
        <f t="shared" si="3"/>
        <v>81.25</v>
      </c>
      <c r="AO47" s="65">
        <f t="shared" si="4"/>
        <v>82.6875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82.6875</v>
      </c>
      <c r="BC47" s="81" t="str">
        <f t="shared" si="13"/>
        <v/>
      </c>
      <c r="BE47" s="32">
        <f t="shared" si="14"/>
        <v>81</v>
      </c>
      <c r="BF47" s="32">
        <f t="shared" si="15"/>
        <v>83.5</v>
      </c>
      <c r="BG47" s="32">
        <f t="shared" si="16"/>
        <v>82.5</v>
      </c>
      <c r="BH47" s="32">
        <f t="shared" si="17"/>
        <v>83.75</v>
      </c>
      <c r="BI47" s="32">
        <f t="shared" si="18"/>
        <v>82.6875</v>
      </c>
    </row>
    <row r="48" spans="1:61" x14ac:dyDescent="0.25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0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0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0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0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13" priority="2" operator="lessThan">
      <formula>70</formula>
    </cfRule>
  </conditionalFormatting>
  <conditionalFormatting sqref="G12:L41">
    <cfRule type="cellIs" dxfId="12" priority="5" operator="lessThan">
      <formula>70</formula>
    </cfRule>
  </conditionalFormatting>
  <conditionalFormatting sqref="O12:AB41">
    <cfRule type="cellIs" dxfId="11" priority="4" operator="lessThan">
      <formula>70</formula>
    </cfRule>
  </conditionalFormatting>
  <conditionalFormatting sqref="AE12:AJ41">
    <cfRule type="cellIs" dxfId="10" priority="3" operator="lessThan">
      <formula>70</formula>
    </cfRule>
  </conditionalFormatting>
  <conditionalFormatting sqref="AK11:AP55 E12:F41 M12:N41 AC12:AD41 E42:AJ55">
    <cfRule type="cellIs" dxfId="9" priority="8" operator="lessThan">
      <formula>70</formula>
    </cfRule>
  </conditionalFormatting>
  <conditionalFormatting sqref="AR11:AR55">
    <cfRule type="cellIs" dxfId="8" priority="6" operator="lessThan">
      <formula>70</formula>
    </cfRule>
  </conditionalFormatting>
  <conditionalFormatting sqref="AR11:AY55">
    <cfRule type="cellIs" dxfId="7" priority="7" operator="lessThan">
      <formula>70</formula>
    </cfRule>
  </conditionalFormatting>
  <conditionalFormatting sqref="AZ11:AZ55">
    <cfRule type="cellIs" dxfId="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topLeftCell="X1" zoomScaleNormal="100" workbookViewId="0">
      <selection activeCell="AS5" sqref="AS5"/>
    </sheetView>
  </sheetViews>
  <sheetFormatPr baseColWidth="10" defaultColWidth="11.42578125" defaultRowHeight="15" x14ac:dyDescent="0.25"/>
  <cols>
    <col min="1" max="1" width="4" style="23" customWidth="1"/>
    <col min="2" max="2" width="7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0" t="s">
        <v>144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3" t="s">
        <v>98</v>
      </c>
      <c r="AP7" s="196" t="s">
        <v>103</v>
      </c>
      <c r="AR7" s="165" t="s">
        <v>20</v>
      </c>
      <c r="AS7" s="166"/>
      <c r="AT7" s="166"/>
      <c r="AU7" s="167"/>
      <c r="AV7" s="226" t="s">
        <v>21</v>
      </c>
      <c r="AW7" s="227"/>
      <c r="AX7" s="227"/>
      <c r="AY7" s="228"/>
      <c r="AZ7" s="220" t="s">
        <v>102</v>
      </c>
      <c r="BA7" s="221"/>
      <c r="BB7" s="220" t="s">
        <v>104</v>
      </c>
      <c r="BC7" s="221"/>
    </row>
    <row r="8" spans="1:61" ht="15.75" thickBot="1" x14ac:dyDescent="0.3">
      <c r="AO8" s="194"/>
      <c r="AP8" s="197"/>
      <c r="AR8" s="168"/>
      <c r="AS8" s="169"/>
      <c r="AT8" s="169"/>
      <c r="AU8" s="170"/>
      <c r="AV8" s="229"/>
      <c r="AW8" s="230"/>
      <c r="AX8" s="230"/>
      <c r="AY8" s="231"/>
      <c r="AZ8" s="224"/>
      <c r="BA8" s="225"/>
      <c r="BB8" s="222"/>
      <c r="BC8" s="223"/>
    </row>
    <row r="9" spans="1:61" x14ac:dyDescent="0.25">
      <c r="A9" s="179" t="s">
        <v>5</v>
      </c>
      <c r="B9" s="188" t="s">
        <v>220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99" t="s">
        <v>91</v>
      </c>
      <c r="N9" s="200"/>
      <c r="O9" s="200"/>
      <c r="P9" s="200"/>
      <c r="Q9" s="200"/>
      <c r="R9" s="200"/>
      <c r="S9" s="200"/>
      <c r="T9" s="201"/>
      <c r="U9" s="211" t="s">
        <v>92</v>
      </c>
      <c r="V9" s="212"/>
      <c r="W9" s="212"/>
      <c r="X9" s="212"/>
      <c r="Y9" s="212"/>
      <c r="Z9" s="212"/>
      <c r="AA9" s="212"/>
      <c r="AB9" s="213"/>
      <c r="AC9" s="202" t="s">
        <v>93</v>
      </c>
      <c r="AD9" s="203"/>
      <c r="AE9" s="203"/>
      <c r="AF9" s="203"/>
      <c r="AG9" s="203"/>
      <c r="AH9" s="203"/>
      <c r="AI9" s="203"/>
      <c r="AJ9" s="204"/>
      <c r="AK9" s="205" t="s">
        <v>94</v>
      </c>
      <c r="AL9" s="207" t="s">
        <v>95</v>
      </c>
      <c r="AM9" s="214" t="s">
        <v>96</v>
      </c>
      <c r="AN9" s="209" t="s">
        <v>97</v>
      </c>
      <c r="AO9" s="194"/>
      <c r="AP9" s="197"/>
      <c r="AR9" s="177" t="s">
        <v>42</v>
      </c>
      <c r="AS9" s="171" t="s">
        <v>43</v>
      </c>
      <c r="AT9" s="173" t="s">
        <v>44</v>
      </c>
      <c r="AU9" s="175" t="s">
        <v>99</v>
      </c>
      <c r="AV9" s="177" t="s">
        <v>46</v>
      </c>
      <c r="AW9" s="171" t="s">
        <v>105</v>
      </c>
      <c r="AX9" s="173" t="s">
        <v>106</v>
      </c>
      <c r="AY9" s="233" t="s">
        <v>107</v>
      </c>
      <c r="AZ9" s="216" t="s">
        <v>100</v>
      </c>
      <c r="BA9" s="218" t="s">
        <v>101</v>
      </c>
      <c r="BB9" s="217" t="s">
        <v>57</v>
      </c>
      <c r="BC9" s="232" t="s">
        <v>58</v>
      </c>
    </row>
    <row r="10" spans="1:61" ht="15.75" thickBot="1" x14ac:dyDescent="0.3">
      <c r="A10" s="180"/>
      <c r="B10" s="189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06"/>
      <c r="AL10" s="208"/>
      <c r="AM10" s="215"/>
      <c r="AN10" s="210"/>
      <c r="AO10" s="195"/>
      <c r="AP10" s="198"/>
      <c r="AR10" s="178"/>
      <c r="AS10" s="172"/>
      <c r="AT10" s="174"/>
      <c r="AU10" s="176"/>
      <c r="AV10" s="178"/>
      <c r="AW10" s="172"/>
      <c r="AX10" s="174"/>
      <c r="AY10" s="234"/>
      <c r="AZ10" s="217"/>
      <c r="BA10" s="219"/>
      <c r="BB10" s="217"/>
      <c r="BC10" s="232"/>
      <c r="BE10" s="315" t="s">
        <v>0</v>
      </c>
      <c r="BF10" s="315" t="s">
        <v>1</v>
      </c>
      <c r="BG10" s="316" t="s">
        <v>2</v>
      </c>
      <c r="BH10" s="315" t="s">
        <v>3</v>
      </c>
      <c r="BI10" s="315" t="s">
        <v>50</v>
      </c>
    </row>
    <row r="11" spans="1:61" ht="15.75" thickBot="1" x14ac:dyDescent="0.3">
      <c r="A11" s="41">
        <v>1</v>
      </c>
      <c r="B11" s="140" t="s">
        <v>221</v>
      </c>
      <c r="C11" s="152" t="s">
        <v>147</v>
      </c>
      <c r="D11" s="155" t="s">
        <v>148</v>
      </c>
      <c r="E11" s="42">
        <v>90</v>
      </c>
      <c r="F11" s="43"/>
      <c r="G11" s="43">
        <v>92</v>
      </c>
      <c r="H11" s="43"/>
      <c r="I11" s="43">
        <v>88</v>
      </c>
      <c r="J11" s="43"/>
      <c r="K11" s="43">
        <v>95</v>
      </c>
      <c r="L11" s="44"/>
      <c r="M11" s="42">
        <v>89</v>
      </c>
      <c r="N11" s="43"/>
      <c r="O11" s="43">
        <v>90</v>
      </c>
      <c r="P11" s="43"/>
      <c r="Q11" s="43">
        <v>87</v>
      </c>
      <c r="R11" s="43"/>
      <c r="S11" s="43">
        <v>90</v>
      </c>
      <c r="T11" s="44"/>
      <c r="U11" s="42">
        <v>89</v>
      </c>
      <c r="V11" s="43"/>
      <c r="W11" s="43">
        <v>92</v>
      </c>
      <c r="X11" s="43"/>
      <c r="Y11" s="43">
        <v>90</v>
      </c>
      <c r="Z11" s="43"/>
      <c r="AA11" s="43">
        <v>92</v>
      </c>
      <c r="AB11" s="44"/>
      <c r="AC11" s="31">
        <v>88</v>
      </c>
      <c r="AD11" s="32"/>
      <c r="AE11" s="32">
        <v>87</v>
      </c>
      <c r="AF11" s="32"/>
      <c r="AG11" s="32">
        <v>90</v>
      </c>
      <c r="AH11" s="32"/>
      <c r="AI11" s="32">
        <v>93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91.25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89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90.75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89.5</v>
      </c>
      <c r="AO11" s="60">
        <f>AVERAGE(AK11:AN11)</f>
        <v>90.125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90.125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89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90.25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92.5</v>
      </c>
      <c r="BI11" s="32">
        <f>AVERAGE(BE11:BH11)</f>
        <v>90.125</v>
      </c>
    </row>
    <row r="12" spans="1:61" ht="15.75" thickBot="1" x14ac:dyDescent="0.3">
      <c r="A12" s="45">
        <v>2</v>
      </c>
      <c r="B12" s="140" t="s">
        <v>222</v>
      </c>
      <c r="C12" s="155" t="s">
        <v>149</v>
      </c>
      <c r="D12" s="152" t="s">
        <v>150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56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7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8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9">
        <f t="shared" ref="AN12:AN55" si="3">SUMIF(AC12:AC12, "&gt;=70") / 4 +SUMIF(AE12:AE12, "&gt;=70") / 4 +SUMIF(AG12:AG12, "&gt;=70") / 4 +SUMIF(AI12:AI12, "&gt;=70") / 4 + SUMIF(AD12:AD12, "&gt;1") / 4 + SUMIF(AF12:AF12, "&gt;1") / 4 + SUMIF(AH12:AH12, "&gt;1") / 4 + SUMIF(AJ12:AJ12, "&gt;1") / 4</f>
        <v>0</v>
      </c>
      <c r="AO12" s="60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ht="24.75" thickBot="1" x14ac:dyDescent="0.3">
      <c r="A13" s="45">
        <v>3</v>
      </c>
      <c r="B13" s="140" t="s">
        <v>223</v>
      </c>
      <c r="C13" s="152" t="s">
        <v>151</v>
      </c>
      <c r="D13" s="155" t="s">
        <v>152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56">
        <f t="shared" si="0"/>
        <v>0</v>
      </c>
      <c r="AL13" s="57">
        <f t="shared" si="1"/>
        <v>0</v>
      </c>
      <c r="AM13" s="58">
        <f t="shared" si="2"/>
        <v>0</v>
      </c>
      <c r="AN13" s="59">
        <f t="shared" si="3"/>
        <v>0</v>
      </c>
      <c r="AO13" s="60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ht="15.75" thickBot="1" x14ac:dyDescent="0.3">
      <c r="A14" s="41">
        <v>4</v>
      </c>
      <c r="B14" s="140" t="s">
        <v>224</v>
      </c>
      <c r="C14" s="155" t="s">
        <v>153</v>
      </c>
      <c r="D14" s="156" t="s">
        <v>154</v>
      </c>
      <c r="E14" s="31">
        <v>70</v>
      </c>
      <c r="F14" s="32"/>
      <c r="G14" s="32">
        <v>75</v>
      </c>
      <c r="H14" s="32"/>
      <c r="I14" s="32">
        <v>70</v>
      </c>
      <c r="J14" s="32"/>
      <c r="K14" s="32">
        <v>73</v>
      </c>
      <c r="L14" s="33"/>
      <c r="M14" s="31">
        <v>74</v>
      </c>
      <c r="N14" s="32"/>
      <c r="O14" s="32">
        <v>70</v>
      </c>
      <c r="P14" s="32"/>
      <c r="Q14" s="32">
        <v>95</v>
      </c>
      <c r="R14" s="32"/>
      <c r="S14" s="32">
        <v>96</v>
      </c>
      <c r="T14" s="33"/>
      <c r="U14" s="31">
        <v>70</v>
      </c>
      <c r="V14" s="32"/>
      <c r="W14" s="32">
        <v>72</v>
      </c>
      <c r="X14" s="32"/>
      <c r="Y14" s="32">
        <v>76</v>
      </c>
      <c r="Z14" s="32"/>
      <c r="AA14" s="32">
        <v>70</v>
      </c>
      <c r="AB14" s="33"/>
      <c r="AC14" s="11">
        <v>76</v>
      </c>
      <c r="AD14" s="32"/>
      <c r="AE14" s="32">
        <v>70</v>
      </c>
      <c r="AF14" s="32"/>
      <c r="AG14" s="32">
        <v>70</v>
      </c>
      <c r="AH14" s="32"/>
      <c r="AI14" s="32">
        <v>70</v>
      </c>
      <c r="AJ14" s="13"/>
      <c r="AK14" s="56">
        <f t="shared" si="0"/>
        <v>72</v>
      </c>
      <c r="AL14" s="57">
        <f t="shared" si="1"/>
        <v>83.75</v>
      </c>
      <c r="AM14" s="58">
        <f t="shared" si="2"/>
        <v>72</v>
      </c>
      <c r="AN14" s="59">
        <f t="shared" si="3"/>
        <v>71.5</v>
      </c>
      <c r="AO14" s="60">
        <f t="shared" si="4"/>
        <v>74.8125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74.8125</v>
      </c>
      <c r="BC14" s="81" t="str">
        <f t="shared" si="13"/>
        <v/>
      </c>
      <c r="BE14" s="32">
        <f t="shared" si="14"/>
        <v>72.5</v>
      </c>
      <c r="BF14" s="32">
        <f t="shared" si="15"/>
        <v>71.75</v>
      </c>
      <c r="BG14" s="32">
        <f t="shared" si="16"/>
        <v>77.75</v>
      </c>
      <c r="BH14" s="32">
        <f t="shared" si="17"/>
        <v>77.25</v>
      </c>
      <c r="BI14" s="32">
        <f t="shared" ref="BI14:BI55" si="18">AVERAGE(BE14:BH14)</f>
        <v>74.8125</v>
      </c>
    </row>
    <row r="15" spans="1:61" ht="15.75" thickBot="1" x14ac:dyDescent="0.3">
      <c r="A15" s="45">
        <v>5</v>
      </c>
      <c r="B15" s="140" t="s">
        <v>225</v>
      </c>
      <c r="C15" s="156" t="s">
        <v>155</v>
      </c>
      <c r="D15" s="155" t="s">
        <v>156</v>
      </c>
      <c r="E15" s="31">
        <v>88</v>
      </c>
      <c r="F15" s="32"/>
      <c r="G15" s="32">
        <v>89</v>
      </c>
      <c r="H15" s="32"/>
      <c r="I15" s="32">
        <v>87</v>
      </c>
      <c r="J15" s="32"/>
      <c r="K15" s="32">
        <v>85</v>
      </c>
      <c r="L15" s="33"/>
      <c r="M15" s="31">
        <v>85</v>
      </c>
      <c r="N15" s="32"/>
      <c r="O15" s="32">
        <v>87</v>
      </c>
      <c r="P15" s="32"/>
      <c r="Q15" s="32">
        <v>86</v>
      </c>
      <c r="R15" s="32"/>
      <c r="S15" s="32">
        <v>88</v>
      </c>
      <c r="T15" s="33"/>
      <c r="U15" s="31">
        <v>87</v>
      </c>
      <c r="V15" s="32"/>
      <c r="W15" s="32">
        <v>86</v>
      </c>
      <c r="X15" s="32"/>
      <c r="Y15" s="32">
        <v>84</v>
      </c>
      <c r="Z15" s="32"/>
      <c r="AA15" s="32">
        <v>88</v>
      </c>
      <c r="AB15" s="33"/>
      <c r="AC15" s="11">
        <v>87</v>
      </c>
      <c r="AD15" s="32"/>
      <c r="AE15" s="32">
        <v>82</v>
      </c>
      <c r="AF15" s="32"/>
      <c r="AG15" s="32">
        <v>86</v>
      </c>
      <c r="AH15" s="32"/>
      <c r="AI15" s="32">
        <v>89</v>
      </c>
      <c r="AJ15" s="13"/>
      <c r="AK15" s="56">
        <f t="shared" si="0"/>
        <v>87.25</v>
      </c>
      <c r="AL15" s="57">
        <f t="shared" si="1"/>
        <v>86.5</v>
      </c>
      <c r="AM15" s="58">
        <f t="shared" si="2"/>
        <v>86.25</v>
      </c>
      <c r="AN15" s="59">
        <f t="shared" si="3"/>
        <v>86</v>
      </c>
      <c r="AO15" s="60">
        <f t="shared" si="4"/>
        <v>86.5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86.5</v>
      </c>
      <c r="BC15" s="81" t="str">
        <f t="shared" si="13"/>
        <v/>
      </c>
      <c r="BE15" s="32">
        <f t="shared" si="14"/>
        <v>86.75</v>
      </c>
      <c r="BF15" s="32">
        <f t="shared" si="15"/>
        <v>86</v>
      </c>
      <c r="BG15" s="32">
        <f t="shared" si="16"/>
        <v>85.75</v>
      </c>
      <c r="BH15" s="32">
        <f t="shared" si="17"/>
        <v>87.5</v>
      </c>
      <c r="BI15" s="32">
        <f t="shared" si="18"/>
        <v>86.5</v>
      </c>
    </row>
    <row r="16" spans="1:61" ht="15.75" thickBot="1" x14ac:dyDescent="0.3">
      <c r="A16" s="45">
        <v>6</v>
      </c>
      <c r="B16" s="140" t="s">
        <v>226</v>
      </c>
      <c r="C16" s="155" t="s">
        <v>157</v>
      </c>
      <c r="D16" s="152" t="s">
        <v>158</v>
      </c>
      <c r="E16" s="31">
        <v>90</v>
      </c>
      <c r="F16" s="32"/>
      <c r="G16" s="32">
        <v>89</v>
      </c>
      <c r="H16" s="32"/>
      <c r="I16" s="32">
        <v>88</v>
      </c>
      <c r="J16" s="32"/>
      <c r="K16" s="32">
        <v>89</v>
      </c>
      <c r="L16" s="33"/>
      <c r="M16" s="31">
        <v>90</v>
      </c>
      <c r="N16" s="32"/>
      <c r="O16" s="32">
        <v>88</v>
      </c>
      <c r="P16" s="32"/>
      <c r="Q16" s="32">
        <v>90</v>
      </c>
      <c r="R16" s="32"/>
      <c r="S16" s="32">
        <v>89</v>
      </c>
      <c r="T16" s="33"/>
      <c r="U16" s="31">
        <v>89</v>
      </c>
      <c r="V16" s="32"/>
      <c r="W16" s="32">
        <v>90</v>
      </c>
      <c r="X16" s="32"/>
      <c r="Y16" s="32">
        <v>92</v>
      </c>
      <c r="Z16" s="32"/>
      <c r="AA16" s="32">
        <v>88</v>
      </c>
      <c r="AB16" s="33"/>
      <c r="AC16" s="11">
        <v>89</v>
      </c>
      <c r="AD16" s="32"/>
      <c r="AE16" s="32">
        <v>88</v>
      </c>
      <c r="AF16" s="32"/>
      <c r="AG16" s="32">
        <v>87</v>
      </c>
      <c r="AH16" s="32"/>
      <c r="AI16" s="32">
        <v>90</v>
      </c>
      <c r="AJ16" s="13"/>
      <c r="AK16" s="56">
        <f t="shared" si="0"/>
        <v>89</v>
      </c>
      <c r="AL16" s="57">
        <f t="shared" si="1"/>
        <v>89.25</v>
      </c>
      <c r="AM16" s="58">
        <f t="shared" si="2"/>
        <v>89.75</v>
      </c>
      <c r="AN16" s="59">
        <f t="shared" si="3"/>
        <v>88.5</v>
      </c>
      <c r="AO16" s="60">
        <f t="shared" si="4"/>
        <v>89.125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89.125</v>
      </c>
      <c r="BC16" s="81" t="str">
        <f t="shared" si="13"/>
        <v/>
      </c>
      <c r="BE16" s="32">
        <f t="shared" si="14"/>
        <v>89.5</v>
      </c>
      <c r="BF16" s="32">
        <f t="shared" si="15"/>
        <v>88.75</v>
      </c>
      <c r="BG16" s="32">
        <f t="shared" si="16"/>
        <v>89.25</v>
      </c>
      <c r="BH16" s="32">
        <f t="shared" si="17"/>
        <v>89</v>
      </c>
      <c r="BI16" s="32">
        <f t="shared" si="18"/>
        <v>89.125</v>
      </c>
    </row>
    <row r="17" spans="1:61" ht="15.75" thickBot="1" x14ac:dyDescent="0.3">
      <c r="A17" s="41">
        <v>7</v>
      </c>
      <c r="B17" s="140" t="s">
        <v>227</v>
      </c>
      <c r="C17" s="155" t="s">
        <v>159</v>
      </c>
      <c r="D17" s="157" t="s">
        <v>160</v>
      </c>
      <c r="E17" s="31">
        <v>90</v>
      </c>
      <c r="F17" s="32"/>
      <c r="G17" s="32">
        <v>90</v>
      </c>
      <c r="H17" s="32"/>
      <c r="I17" s="32">
        <v>86</v>
      </c>
      <c r="J17" s="32"/>
      <c r="K17" s="32">
        <v>88</v>
      </c>
      <c r="L17" s="33"/>
      <c r="M17" s="31">
        <v>89</v>
      </c>
      <c r="N17" s="32"/>
      <c r="O17" s="32">
        <v>90</v>
      </c>
      <c r="P17" s="32"/>
      <c r="Q17" s="32">
        <v>85</v>
      </c>
      <c r="R17" s="32"/>
      <c r="S17" s="32">
        <v>90</v>
      </c>
      <c r="T17" s="33"/>
      <c r="U17" s="31">
        <v>89</v>
      </c>
      <c r="V17" s="32"/>
      <c r="W17" s="32">
        <v>90</v>
      </c>
      <c r="X17" s="32"/>
      <c r="Y17" s="32">
        <v>88</v>
      </c>
      <c r="Z17" s="32"/>
      <c r="AA17" s="32">
        <v>92</v>
      </c>
      <c r="AB17" s="33"/>
      <c r="AC17" s="11">
        <v>90</v>
      </c>
      <c r="AD17" s="32"/>
      <c r="AE17" s="32">
        <v>89</v>
      </c>
      <c r="AF17" s="32"/>
      <c r="AG17" s="32">
        <v>93</v>
      </c>
      <c r="AH17" s="32"/>
      <c r="AI17" s="32">
        <v>95</v>
      </c>
      <c r="AJ17" s="13"/>
      <c r="AK17" s="56">
        <f t="shared" si="0"/>
        <v>88.5</v>
      </c>
      <c r="AL17" s="57">
        <f t="shared" si="1"/>
        <v>88.5</v>
      </c>
      <c r="AM17" s="58">
        <f t="shared" si="2"/>
        <v>89.75</v>
      </c>
      <c r="AN17" s="59">
        <f t="shared" si="3"/>
        <v>91.75</v>
      </c>
      <c r="AO17" s="60">
        <f t="shared" si="4"/>
        <v>89.625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89.625</v>
      </c>
      <c r="BC17" s="81" t="str">
        <f t="shared" si="13"/>
        <v/>
      </c>
      <c r="BE17" s="32">
        <f t="shared" si="14"/>
        <v>89.5</v>
      </c>
      <c r="BF17" s="32">
        <f t="shared" si="15"/>
        <v>89.75</v>
      </c>
      <c r="BG17" s="32">
        <f t="shared" si="16"/>
        <v>88</v>
      </c>
      <c r="BH17" s="32">
        <f t="shared" si="17"/>
        <v>91.25</v>
      </c>
      <c r="BI17" s="32">
        <f t="shared" si="18"/>
        <v>89.625</v>
      </c>
    </row>
    <row r="18" spans="1:61" ht="15.75" thickBot="1" x14ac:dyDescent="0.3">
      <c r="A18" s="45">
        <v>8</v>
      </c>
      <c r="B18" s="140" t="s">
        <v>228</v>
      </c>
      <c r="C18" s="152" t="s">
        <v>161</v>
      </c>
      <c r="D18" s="152" t="s">
        <v>162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56">
        <f t="shared" si="0"/>
        <v>0</v>
      </c>
      <c r="AL18" s="57">
        <f t="shared" si="1"/>
        <v>0</v>
      </c>
      <c r="AM18" s="58">
        <f t="shared" si="2"/>
        <v>0</v>
      </c>
      <c r="AN18" s="59">
        <f t="shared" si="3"/>
        <v>0</v>
      </c>
      <c r="AO18" s="60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ht="15.75" thickBot="1" x14ac:dyDescent="0.3">
      <c r="A19" s="45">
        <v>9</v>
      </c>
      <c r="B19" s="140" t="s">
        <v>229</v>
      </c>
      <c r="C19" s="155" t="s">
        <v>163</v>
      </c>
      <c r="D19" s="155" t="s">
        <v>164</v>
      </c>
      <c r="E19" s="31">
        <v>90</v>
      </c>
      <c r="F19" s="32"/>
      <c r="G19" s="32">
        <v>90</v>
      </c>
      <c r="H19" s="32"/>
      <c r="I19" s="32">
        <v>88</v>
      </c>
      <c r="J19" s="32"/>
      <c r="K19" s="32">
        <v>95</v>
      </c>
      <c r="L19" s="33"/>
      <c r="M19" s="31">
        <v>89</v>
      </c>
      <c r="N19" s="32"/>
      <c r="O19" s="32">
        <v>90</v>
      </c>
      <c r="P19" s="32"/>
      <c r="Q19" s="32">
        <v>87</v>
      </c>
      <c r="R19" s="32"/>
      <c r="S19" s="32">
        <v>90</v>
      </c>
      <c r="T19" s="33"/>
      <c r="U19" s="31">
        <v>90</v>
      </c>
      <c r="V19" s="32"/>
      <c r="W19" s="32">
        <v>86</v>
      </c>
      <c r="X19" s="32"/>
      <c r="Y19" s="32">
        <v>90</v>
      </c>
      <c r="Z19" s="32"/>
      <c r="AA19" s="32">
        <v>90</v>
      </c>
      <c r="AB19" s="33"/>
      <c r="AC19" s="11">
        <v>89</v>
      </c>
      <c r="AD19" s="32"/>
      <c r="AE19" s="32">
        <v>90</v>
      </c>
      <c r="AF19" s="32"/>
      <c r="AG19" s="32">
        <v>89</v>
      </c>
      <c r="AH19" s="32"/>
      <c r="AI19" s="32">
        <v>95</v>
      </c>
      <c r="AJ19" s="13"/>
      <c r="AK19" s="56">
        <f t="shared" si="0"/>
        <v>90.75</v>
      </c>
      <c r="AL19" s="57">
        <f t="shared" si="1"/>
        <v>89</v>
      </c>
      <c r="AM19" s="58">
        <f t="shared" si="2"/>
        <v>89</v>
      </c>
      <c r="AN19" s="59">
        <f t="shared" si="3"/>
        <v>90.75</v>
      </c>
      <c r="AO19" s="60">
        <f t="shared" si="4"/>
        <v>89.875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89.875</v>
      </c>
      <c r="BC19" s="81" t="str">
        <f t="shared" si="13"/>
        <v/>
      </c>
      <c r="BE19" s="32">
        <f t="shared" si="14"/>
        <v>89.5</v>
      </c>
      <c r="BF19" s="32">
        <f t="shared" si="15"/>
        <v>89</v>
      </c>
      <c r="BG19" s="32">
        <f t="shared" si="16"/>
        <v>88.5</v>
      </c>
      <c r="BH19" s="32">
        <f t="shared" si="17"/>
        <v>92.5</v>
      </c>
      <c r="BI19" s="32">
        <f t="shared" si="18"/>
        <v>89.875</v>
      </c>
    </row>
    <row r="20" spans="1:61" ht="15.75" thickBot="1" x14ac:dyDescent="0.3">
      <c r="A20" s="41">
        <v>10</v>
      </c>
      <c r="B20" s="140" t="s">
        <v>230</v>
      </c>
      <c r="C20" s="156" t="s">
        <v>165</v>
      </c>
      <c r="D20" s="156" t="s">
        <v>166</v>
      </c>
      <c r="E20" s="31">
        <v>90</v>
      </c>
      <c r="F20" s="32"/>
      <c r="G20" s="32">
        <v>92</v>
      </c>
      <c r="H20" s="32"/>
      <c r="I20" s="32">
        <v>88</v>
      </c>
      <c r="J20" s="32"/>
      <c r="K20" s="32">
        <v>89</v>
      </c>
      <c r="L20" s="33"/>
      <c r="M20" s="31">
        <v>90</v>
      </c>
      <c r="N20" s="32"/>
      <c r="O20" s="32">
        <v>89</v>
      </c>
      <c r="P20" s="32"/>
      <c r="Q20" s="32">
        <v>88</v>
      </c>
      <c r="R20" s="32"/>
      <c r="S20" s="32">
        <v>90</v>
      </c>
      <c r="T20" s="33"/>
      <c r="U20" s="31">
        <v>89</v>
      </c>
      <c r="V20" s="32"/>
      <c r="W20" s="32">
        <v>90</v>
      </c>
      <c r="X20" s="32"/>
      <c r="Y20" s="32">
        <v>87</v>
      </c>
      <c r="Z20" s="32"/>
      <c r="AA20" s="32">
        <v>92</v>
      </c>
      <c r="AB20" s="33"/>
      <c r="AC20" s="11">
        <v>90</v>
      </c>
      <c r="AD20" s="32"/>
      <c r="AE20" s="32">
        <v>88</v>
      </c>
      <c r="AF20" s="32"/>
      <c r="AG20" s="32">
        <v>90</v>
      </c>
      <c r="AH20" s="32"/>
      <c r="AI20" s="32">
        <v>92</v>
      </c>
      <c r="AJ20" s="13"/>
      <c r="AK20" s="56">
        <f t="shared" si="0"/>
        <v>89.75</v>
      </c>
      <c r="AL20" s="57">
        <f t="shared" si="1"/>
        <v>89.25</v>
      </c>
      <c r="AM20" s="58">
        <f t="shared" si="2"/>
        <v>89.5</v>
      </c>
      <c r="AN20" s="59">
        <f t="shared" si="3"/>
        <v>90</v>
      </c>
      <c r="AO20" s="60">
        <f t="shared" si="4"/>
        <v>89.625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89.625</v>
      </c>
      <c r="BC20" s="81" t="str">
        <f t="shared" si="13"/>
        <v/>
      </c>
      <c r="BE20" s="32">
        <f t="shared" si="14"/>
        <v>89.75</v>
      </c>
      <c r="BF20" s="32">
        <f t="shared" si="15"/>
        <v>89.75</v>
      </c>
      <c r="BG20" s="32">
        <f t="shared" si="16"/>
        <v>88.25</v>
      </c>
      <c r="BH20" s="32">
        <f t="shared" si="17"/>
        <v>90.75</v>
      </c>
      <c r="BI20" s="32">
        <f t="shared" si="18"/>
        <v>89.625</v>
      </c>
    </row>
    <row r="21" spans="1:61" ht="15.75" thickBot="1" x14ac:dyDescent="0.3">
      <c r="A21" s="45">
        <v>11</v>
      </c>
      <c r="B21" s="140" t="s">
        <v>231</v>
      </c>
      <c r="C21" s="155" t="s">
        <v>167</v>
      </c>
      <c r="D21" s="158" t="s">
        <v>168</v>
      </c>
      <c r="E21" s="31">
        <v>75</v>
      </c>
      <c r="F21" s="32"/>
      <c r="G21" s="32">
        <v>70</v>
      </c>
      <c r="H21" s="32"/>
      <c r="I21" s="32">
        <v>74</v>
      </c>
      <c r="J21" s="32"/>
      <c r="K21" s="32">
        <v>73</v>
      </c>
      <c r="L21" s="33"/>
      <c r="M21" s="31">
        <v>70</v>
      </c>
      <c r="N21" s="32"/>
      <c r="O21" s="32">
        <v>75</v>
      </c>
      <c r="P21" s="32"/>
      <c r="Q21" s="32">
        <v>70</v>
      </c>
      <c r="R21" s="32"/>
      <c r="S21" s="32">
        <v>75</v>
      </c>
      <c r="T21" s="33"/>
      <c r="U21" s="31">
        <v>70</v>
      </c>
      <c r="V21" s="32"/>
      <c r="W21" s="32">
        <v>74</v>
      </c>
      <c r="X21" s="32"/>
      <c r="Y21" s="32">
        <v>73</v>
      </c>
      <c r="Z21" s="32"/>
      <c r="AA21" s="32">
        <v>75</v>
      </c>
      <c r="AB21" s="33"/>
      <c r="AC21" s="11">
        <v>76</v>
      </c>
      <c r="AD21" s="32"/>
      <c r="AE21" s="32">
        <v>77</v>
      </c>
      <c r="AF21" s="32"/>
      <c r="AG21" s="32">
        <v>78</v>
      </c>
      <c r="AH21" s="32"/>
      <c r="AI21" s="32">
        <v>75</v>
      </c>
      <c r="AJ21" s="13"/>
      <c r="AK21" s="56">
        <f t="shared" si="0"/>
        <v>73</v>
      </c>
      <c r="AL21" s="57">
        <f t="shared" si="1"/>
        <v>72.5</v>
      </c>
      <c r="AM21" s="58">
        <f t="shared" si="2"/>
        <v>73</v>
      </c>
      <c r="AN21" s="59">
        <f t="shared" si="3"/>
        <v>76.5</v>
      </c>
      <c r="AO21" s="60">
        <f t="shared" si="4"/>
        <v>73.75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73.75</v>
      </c>
      <c r="BC21" s="81" t="str">
        <f t="shared" si="13"/>
        <v/>
      </c>
      <c r="BE21" s="32">
        <f t="shared" si="14"/>
        <v>72.75</v>
      </c>
      <c r="BF21" s="32">
        <f t="shared" si="15"/>
        <v>74</v>
      </c>
      <c r="BG21" s="32">
        <f t="shared" si="16"/>
        <v>73.75</v>
      </c>
      <c r="BH21" s="32">
        <f t="shared" si="17"/>
        <v>74.5</v>
      </c>
      <c r="BI21" s="32">
        <f t="shared" si="18"/>
        <v>73.75</v>
      </c>
    </row>
    <row r="22" spans="1:61" ht="15.75" thickBot="1" x14ac:dyDescent="0.3">
      <c r="A22" s="45">
        <v>12</v>
      </c>
      <c r="B22" s="140" t="s">
        <v>232</v>
      </c>
      <c r="C22" s="155" t="s">
        <v>169</v>
      </c>
      <c r="D22" s="156" t="s">
        <v>170</v>
      </c>
      <c r="E22" s="31">
        <v>80</v>
      </c>
      <c r="F22" s="32"/>
      <c r="G22" s="32">
        <v>70</v>
      </c>
      <c r="H22" s="32"/>
      <c r="I22" s="32">
        <v>75</v>
      </c>
      <c r="J22" s="32"/>
      <c r="K22" s="32">
        <v>74</v>
      </c>
      <c r="L22" s="33"/>
      <c r="M22" s="31">
        <v>70</v>
      </c>
      <c r="N22" s="32"/>
      <c r="O22" s="32">
        <v>73</v>
      </c>
      <c r="P22" s="32"/>
      <c r="Q22" s="32">
        <v>72</v>
      </c>
      <c r="R22" s="32"/>
      <c r="S22" s="32">
        <v>70</v>
      </c>
      <c r="T22" s="33"/>
      <c r="U22" s="31">
        <v>75</v>
      </c>
      <c r="V22" s="32"/>
      <c r="W22" s="32">
        <v>73</v>
      </c>
      <c r="X22" s="32"/>
      <c r="Y22" s="32">
        <v>74</v>
      </c>
      <c r="Z22" s="32"/>
      <c r="AA22" s="32">
        <v>70</v>
      </c>
      <c r="AB22" s="33"/>
      <c r="AC22" s="11">
        <v>72</v>
      </c>
      <c r="AD22" s="32"/>
      <c r="AE22" s="32">
        <v>73</v>
      </c>
      <c r="AF22" s="32"/>
      <c r="AG22" s="32">
        <v>74</v>
      </c>
      <c r="AH22" s="32"/>
      <c r="AI22" s="32">
        <v>75</v>
      </c>
      <c r="AJ22" s="13"/>
      <c r="AK22" s="56">
        <f t="shared" si="0"/>
        <v>74.75</v>
      </c>
      <c r="AL22" s="57">
        <f t="shared" si="1"/>
        <v>71.25</v>
      </c>
      <c r="AM22" s="58">
        <f t="shared" si="2"/>
        <v>73</v>
      </c>
      <c r="AN22" s="59">
        <f t="shared" si="3"/>
        <v>73.5</v>
      </c>
      <c r="AO22" s="60">
        <f t="shared" si="4"/>
        <v>73.125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73.125</v>
      </c>
      <c r="BC22" s="81" t="str">
        <f t="shared" si="13"/>
        <v/>
      </c>
      <c r="BE22" s="32">
        <f t="shared" si="14"/>
        <v>74.25</v>
      </c>
      <c r="BF22" s="32">
        <f t="shared" si="15"/>
        <v>72.25</v>
      </c>
      <c r="BG22" s="32">
        <f t="shared" si="16"/>
        <v>73.75</v>
      </c>
      <c r="BH22" s="32">
        <f t="shared" si="17"/>
        <v>72.25</v>
      </c>
      <c r="BI22" s="32">
        <f t="shared" si="18"/>
        <v>73.125</v>
      </c>
    </row>
    <row r="23" spans="1:61" ht="15.75" thickBot="1" x14ac:dyDescent="0.3">
      <c r="A23" s="41">
        <v>13</v>
      </c>
      <c r="B23" s="140" t="s">
        <v>233</v>
      </c>
      <c r="C23" s="152" t="s">
        <v>171</v>
      </c>
      <c r="D23" s="158" t="s">
        <v>172</v>
      </c>
      <c r="E23" s="31">
        <v>75</v>
      </c>
      <c r="F23" s="32"/>
      <c r="G23" s="32">
        <v>70</v>
      </c>
      <c r="H23" s="32"/>
      <c r="I23" s="32">
        <v>76</v>
      </c>
      <c r="J23" s="32"/>
      <c r="K23" s="32">
        <v>70</v>
      </c>
      <c r="L23" s="33"/>
      <c r="M23" s="31">
        <v>73</v>
      </c>
      <c r="N23" s="32"/>
      <c r="O23" s="32">
        <v>74</v>
      </c>
      <c r="P23" s="32"/>
      <c r="Q23" s="32">
        <v>72</v>
      </c>
      <c r="R23" s="32"/>
      <c r="S23" s="32">
        <v>77</v>
      </c>
      <c r="T23" s="33"/>
      <c r="U23" s="31">
        <v>70</v>
      </c>
      <c r="V23" s="32"/>
      <c r="W23" s="32">
        <v>74</v>
      </c>
      <c r="X23" s="32"/>
      <c r="Y23" s="32">
        <v>70</v>
      </c>
      <c r="Z23" s="32"/>
      <c r="AA23" s="32">
        <v>75</v>
      </c>
      <c r="AB23" s="33"/>
      <c r="AC23" s="11">
        <v>76</v>
      </c>
      <c r="AD23" s="32"/>
      <c r="AE23" s="32">
        <v>70</v>
      </c>
      <c r="AF23" s="32"/>
      <c r="AG23" s="32">
        <v>76</v>
      </c>
      <c r="AH23" s="32"/>
      <c r="AI23" s="32">
        <v>75</v>
      </c>
      <c r="AJ23" s="13"/>
      <c r="AK23" s="56">
        <f t="shared" si="0"/>
        <v>72.75</v>
      </c>
      <c r="AL23" s="57">
        <f t="shared" si="1"/>
        <v>74</v>
      </c>
      <c r="AM23" s="58">
        <f t="shared" si="2"/>
        <v>72.25</v>
      </c>
      <c r="AN23" s="59">
        <f t="shared" si="3"/>
        <v>74.25</v>
      </c>
      <c r="AO23" s="60">
        <f t="shared" si="4"/>
        <v>73.3125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73.3125</v>
      </c>
      <c r="BC23" s="81" t="str">
        <f t="shared" si="13"/>
        <v/>
      </c>
      <c r="BE23" s="32">
        <f t="shared" si="14"/>
        <v>73.5</v>
      </c>
      <c r="BF23" s="32">
        <f t="shared" si="15"/>
        <v>72</v>
      </c>
      <c r="BG23" s="32">
        <f t="shared" si="16"/>
        <v>73.5</v>
      </c>
      <c r="BH23" s="32">
        <f t="shared" si="17"/>
        <v>74.25</v>
      </c>
      <c r="BI23" s="32">
        <f t="shared" si="18"/>
        <v>73.3125</v>
      </c>
    </row>
    <row r="24" spans="1:61" ht="15.75" thickBot="1" x14ac:dyDescent="0.3">
      <c r="A24" s="45">
        <v>14</v>
      </c>
      <c r="B24" s="140" t="s">
        <v>234</v>
      </c>
      <c r="C24" s="155" t="s">
        <v>173</v>
      </c>
      <c r="D24" s="152" t="s">
        <v>174</v>
      </c>
      <c r="E24" s="31">
        <v>90</v>
      </c>
      <c r="F24" s="32"/>
      <c r="G24" s="32">
        <v>88</v>
      </c>
      <c r="H24" s="32"/>
      <c r="I24" s="32">
        <v>87</v>
      </c>
      <c r="J24" s="32"/>
      <c r="K24" s="32">
        <v>98</v>
      </c>
      <c r="L24" s="33"/>
      <c r="M24" s="31">
        <v>86</v>
      </c>
      <c r="N24" s="32"/>
      <c r="O24" s="32">
        <v>88</v>
      </c>
      <c r="P24" s="32"/>
      <c r="Q24" s="32">
        <v>97</v>
      </c>
      <c r="R24" s="32"/>
      <c r="S24" s="32">
        <v>96</v>
      </c>
      <c r="T24" s="33"/>
      <c r="U24" s="31">
        <v>90</v>
      </c>
      <c r="V24" s="32"/>
      <c r="W24" s="32">
        <v>88</v>
      </c>
      <c r="X24" s="32"/>
      <c r="Y24" s="32">
        <v>87</v>
      </c>
      <c r="Z24" s="32"/>
      <c r="AA24" s="32">
        <v>95</v>
      </c>
      <c r="AB24" s="33"/>
      <c r="AC24" s="11">
        <v>88</v>
      </c>
      <c r="AD24" s="32"/>
      <c r="AE24" s="32">
        <v>87</v>
      </c>
      <c r="AF24" s="32"/>
      <c r="AG24" s="32">
        <v>98</v>
      </c>
      <c r="AH24" s="32"/>
      <c r="AI24" s="32">
        <v>98</v>
      </c>
      <c r="AJ24" s="13"/>
      <c r="AK24" s="56">
        <f t="shared" si="0"/>
        <v>90.75</v>
      </c>
      <c r="AL24" s="57">
        <f t="shared" si="1"/>
        <v>91.75</v>
      </c>
      <c r="AM24" s="58">
        <f t="shared" si="2"/>
        <v>90</v>
      </c>
      <c r="AN24" s="59">
        <f t="shared" si="3"/>
        <v>92.75</v>
      </c>
      <c r="AO24" s="60">
        <f t="shared" si="4"/>
        <v>91.3125</v>
      </c>
      <c r="AP24" s="54"/>
      <c r="AR24" s="71" t="str">
        <f t="shared" si="5"/>
        <v/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>
        <f t="shared" si="12"/>
        <v>91.3125</v>
      </c>
      <c r="BC24" s="81" t="str">
        <f t="shared" si="13"/>
        <v/>
      </c>
      <c r="BE24" s="32">
        <f t="shared" si="14"/>
        <v>88.5</v>
      </c>
      <c r="BF24" s="32">
        <f t="shared" si="15"/>
        <v>87.75</v>
      </c>
      <c r="BG24" s="32">
        <f t="shared" si="16"/>
        <v>92.25</v>
      </c>
      <c r="BH24" s="32">
        <f t="shared" si="17"/>
        <v>96.75</v>
      </c>
      <c r="BI24" s="32">
        <f t="shared" si="18"/>
        <v>91.3125</v>
      </c>
    </row>
    <row r="25" spans="1:61" ht="15.75" thickBot="1" x14ac:dyDescent="0.3">
      <c r="A25" s="45">
        <v>15</v>
      </c>
      <c r="B25" s="140" t="s">
        <v>235</v>
      </c>
      <c r="C25" s="156" t="s">
        <v>175</v>
      </c>
      <c r="D25" s="155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56">
        <f t="shared" si="0"/>
        <v>0</v>
      </c>
      <c r="AL25" s="57">
        <f t="shared" si="1"/>
        <v>0</v>
      </c>
      <c r="AM25" s="58">
        <f t="shared" si="2"/>
        <v>0</v>
      </c>
      <c r="AN25" s="59">
        <f t="shared" si="3"/>
        <v>0</v>
      </c>
      <c r="AO25" s="60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ht="15.75" thickBot="1" x14ac:dyDescent="0.3">
      <c r="A26" s="41">
        <v>16</v>
      </c>
      <c r="B26" s="140" t="s">
        <v>236</v>
      </c>
      <c r="C26" s="155" t="s">
        <v>177</v>
      </c>
      <c r="D26" s="159" t="s">
        <v>178</v>
      </c>
      <c r="E26" s="31">
        <v>80</v>
      </c>
      <c r="F26" s="32"/>
      <c r="G26" s="32">
        <v>85</v>
      </c>
      <c r="H26" s="32"/>
      <c r="I26" s="32">
        <v>87</v>
      </c>
      <c r="J26" s="32"/>
      <c r="K26" s="32">
        <v>86</v>
      </c>
      <c r="L26" s="33"/>
      <c r="M26" s="31">
        <v>87</v>
      </c>
      <c r="N26" s="32"/>
      <c r="O26" s="32">
        <v>88</v>
      </c>
      <c r="P26" s="32"/>
      <c r="Q26" s="32">
        <v>86</v>
      </c>
      <c r="R26" s="32"/>
      <c r="S26" s="32">
        <v>85</v>
      </c>
      <c r="T26" s="33"/>
      <c r="U26" s="31">
        <v>86</v>
      </c>
      <c r="V26" s="32"/>
      <c r="W26" s="32">
        <v>85</v>
      </c>
      <c r="X26" s="32"/>
      <c r="Y26" s="32">
        <v>87</v>
      </c>
      <c r="Z26" s="32"/>
      <c r="AA26" s="32">
        <v>85</v>
      </c>
      <c r="AB26" s="33"/>
      <c r="AC26" s="11">
        <v>86</v>
      </c>
      <c r="AD26" s="32"/>
      <c r="AE26" s="32">
        <v>88</v>
      </c>
      <c r="AF26" s="32"/>
      <c r="AG26" s="32">
        <v>87</v>
      </c>
      <c r="AH26" s="32"/>
      <c r="AI26" s="32">
        <v>89</v>
      </c>
      <c r="AJ26" s="13"/>
      <c r="AK26" s="56">
        <f t="shared" si="0"/>
        <v>84.5</v>
      </c>
      <c r="AL26" s="57">
        <f t="shared" si="1"/>
        <v>86.5</v>
      </c>
      <c r="AM26" s="58">
        <f t="shared" si="2"/>
        <v>85.75</v>
      </c>
      <c r="AN26" s="59">
        <f t="shared" si="3"/>
        <v>87.5</v>
      </c>
      <c r="AO26" s="60">
        <f t="shared" si="4"/>
        <v>86.0625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86.0625</v>
      </c>
      <c r="BC26" s="81" t="str">
        <f t="shared" si="13"/>
        <v/>
      </c>
      <c r="BE26" s="32">
        <f t="shared" si="14"/>
        <v>84.75</v>
      </c>
      <c r="BF26" s="32">
        <f t="shared" si="15"/>
        <v>86.5</v>
      </c>
      <c r="BG26" s="32">
        <f t="shared" si="16"/>
        <v>86.75</v>
      </c>
      <c r="BH26" s="32">
        <f t="shared" si="17"/>
        <v>86.25</v>
      </c>
      <c r="BI26" s="32">
        <f t="shared" si="18"/>
        <v>86.0625</v>
      </c>
    </row>
    <row r="27" spans="1:61" ht="15.75" thickBot="1" x14ac:dyDescent="0.3">
      <c r="A27" s="45">
        <v>17</v>
      </c>
      <c r="B27" s="140" t="s">
        <v>237</v>
      </c>
      <c r="C27" s="155" t="s">
        <v>179</v>
      </c>
      <c r="D27" s="160" t="s">
        <v>180</v>
      </c>
      <c r="E27" s="31">
        <v>80</v>
      </c>
      <c r="F27" s="32"/>
      <c r="G27" s="32">
        <v>78</v>
      </c>
      <c r="H27" s="32"/>
      <c r="I27" s="32">
        <v>79</v>
      </c>
      <c r="J27" s="32"/>
      <c r="K27" s="32">
        <v>76</v>
      </c>
      <c r="L27" s="33"/>
      <c r="M27" s="31">
        <v>77</v>
      </c>
      <c r="N27" s="32"/>
      <c r="O27" s="32">
        <v>75</v>
      </c>
      <c r="P27" s="32"/>
      <c r="Q27" s="32">
        <v>78</v>
      </c>
      <c r="R27" s="32"/>
      <c r="S27" s="32">
        <v>79</v>
      </c>
      <c r="T27" s="33"/>
      <c r="U27" s="31">
        <v>78</v>
      </c>
      <c r="V27" s="32"/>
      <c r="W27" s="32">
        <v>77</v>
      </c>
      <c r="X27" s="32"/>
      <c r="Y27" s="32">
        <v>75</v>
      </c>
      <c r="Z27" s="32"/>
      <c r="AA27" s="32">
        <v>76</v>
      </c>
      <c r="AB27" s="33"/>
      <c r="AC27" s="11">
        <v>77</v>
      </c>
      <c r="AD27" s="32"/>
      <c r="AE27" s="32">
        <v>75</v>
      </c>
      <c r="AF27" s="32"/>
      <c r="AG27" s="32">
        <v>78</v>
      </c>
      <c r="AH27" s="32"/>
      <c r="AI27" s="32">
        <v>79</v>
      </c>
      <c r="AJ27" s="13"/>
      <c r="AK27" s="56">
        <f t="shared" si="0"/>
        <v>78.25</v>
      </c>
      <c r="AL27" s="57">
        <f t="shared" si="1"/>
        <v>77.25</v>
      </c>
      <c r="AM27" s="58">
        <f t="shared" si="2"/>
        <v>76.5</v>
      </c>
      <c r="AN27" s="59">
        <f t="shared" si="3"/>
        <v>77.25</v>
      </c>
      <c r="AO27" s="60">
        <f t="shared" si="4"/>
        <v>77.3125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77.3125</v>
      </c>
      <c r="BC27" s="81" t="str">
        <f t="shared" si="13"/>
        <v/>
      </c>
      <c r="BE27" s="32">
        <f t="shared" si="14"/>
        <v>78</v>
      </c>
      <c r="BF27" s="32">
        <f t="shared" si="15"/>
        <v>76.25</v>
      </c>
      <c r="BG27" s="32">
        <f t="shared" si="16"/>
        <v>77.5</v>
      </c>
      <c r="BH27" s="32">
        <f t="shared" si="17"/>
        <v>77.5</v>
      </c>
      <c r="BI27" s="32">
        <f t="shared" si="18"/>
        <v>77.3125</v>
      </c>
    </row>
    <row r="28" spans="1:61" ht="15.75" thickBot="1" x14ac:dyDescent="0.3">
      <c r="A28" s="45">
        <v>18</v>
      </c>
      <c r="B28" s="140" t="s">
        <v>238</v>
      </c>
      <c r="C28" s="152" t="s">
        <v>181</v>
      </c>
      <c r="D28" s="152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56">
        <f t="shared" si="0"/>
        <v>0</v>
      </c>
      <c r="AL28" s="57">
        <f t="shared" si="1"/>
        <v>0</v>
      </c>
      <c r="AM28" s="58">
        <f t="shared" si="2"/>
        <v>0</v>
      </c>
      <c r="AN28" s="59">
        <f t="shared" si="3"/>
        <v>0</v>
      </c>
      <c r="AO28" s="60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ht="15.75" thickBot="1" x14ac:dyDescent="0.3">
      <c r="A29" s="41">
        <v>19</v>
      </c>
      <c r="B29" s="140" t="s">
        <v>239</v>
      </c>
      <c r="C29" s="152" t="s">
        <v>183</v>
      </c>
      <c r="D29" s="155" t="s">
        <v>184</v>
      </c>
      <c r="E29" s="31">
        <v>89</v>
      </c>
      <c r="F29" s="32"/>
      <c r="G29" s="32">
        <v>90</v>
      </c>
      <c r="H29" s="32"/>
      <c r="I29" s="32">
        <v>88</v>
      </c>
      <c r="J29" s="32"/>
      <c r="K29" s="32">
        <v>87</v>
      </c>
      <c r="L29" s="33"/>
      <c r="M29" s="31">
        <v>90</v>
      </c>
      <c r="N29" s="32"/>
      <c r="O29" s="32">
        <v>89</v>
      </c>
      <c r="P29" s="32"/>
      <c r="Q29" s="32">
        <v>86</v>
      </c>
      <c r="R29" s="32"/>
      <c r="S29" s="32">
        <v>85</v>
      </c>
      <c r="T29" s="33"/>
      <c r="U29" s="31">
        <v>89</v>
      </c>
      <c r="V29" s="32"/>
      <c r="W29" s="32">
        <v>90</v>
      </c>
      <c r="X29" s="32"/>
      <c r="Y29" s="32">
        <v>88</v>
      </c>
      <c r="Z29" s="32"/>
      <c r="AA29" s="32">
        <v>85</v>
      </c>
      <c r="AB29" s="33"/>
      <c r="AC29" s="11">
        <v>90</v>
      </c>
      <c r="AD29" s="32"/>
      <c r="AE29" s="32">
        <v>87</v>
      </c>
      <c r="AF29" s="32"/>
      <c r="AG29" s="32">
        <v>86</v>
      </c>
      <c r="AH29" s="32"/>
      <c r="AI29" s="32">
        <v>87</v>
      </c>
      <c r="AK29" s="56">
        <f t="shared" si="0"/>
        <v>88.5</v>
      </c>
      <c r="AL29" s="57">
        <f t="shared" si="1"/>
        <v>87.5</v>
      </c>
      <c r="AM29" s="58">
        <f t="shared" si="2"/>
        <v>88</v>
      </c>
      <c r="AN29" s="59">
        <f t="shared" si="3"/>
        <v>87.5</v>
      </c>
      <c r="AO29" s="60">
        <f t="shared" si="4"/>
        <v>87.875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87.875</v>
      </c>
      <c r="BC29" s="81" t="str">
        <f t="shared" si="13"/>
        <v/>
      </c>
      <c r="BE29" s="32">
        <f t="shared" si="14"/>
        <v>89.5</v>
      </c>
      <c r="BF29" s="32">
        <f t="shared" si="15"/>
        <v>89</v>
      </c>
      <c r="BG29" s="32">
        <f t="shared" si="16"/>
        <v>87</v>
      </c>
      <c r="BH29" s="32">
        <f t="shared" si="17"/>
        <v>86</v>
      </c>
      <c r="BI29" s="32">
        <f t="shared" si="18"/>
        <v>87.875</v>
      </c>
    </row>
    <row r="30" spans="1:61" ht="15.75" thickBot="1" x14ac:dyDescent="0.3">
      <c r="A30" s="45">
        <v>20</v>
      </c>
      <c r="B30" s="140" t="s">
        <v>240</v>
      </c>
      <c r="C30" s="155" t="s">
        <v>185</v>
      </c>
      <c r="D30" s="158" t="s">
        <v>186</v>
      </c>
      <c r="E30" s="31">
        <v>78</v>
      </c>
      <c r="F30" s="32"/>
      <c r="G30" s="32">
        <v>79</v>
      </c>
      <c r="H30" s="32"/>
      <c r="I30" s="32">
        <v>79</v>
      </c>
      <c r="J30" s="32"/>
      <c r="K30" s="32">
        <v>80</v>
      </c>
      <c r="L30" s="33"/>
      <c r="M30" s="31">
        <v>78</v>
      </c>
      <c r="N30" s="32"/>
      <c r="O30" s="32">
        <v>77</v>
      </c>
      <c r="P30" s="32"/>
      <c r="Q30" s="32">
        <v>76</v>
      </c>
      <c r="R30" s="32"/>
      <c r="S30" s="32">
        <v>75</v>
      </c>
      <c r="T30" s="33"/>
      <c r="U30" s="31">
        <v>75</v>
      </c>
      <c r="V30" s="32"/>
      <c r="W30" s="32">
        <v>70</v>
      </c>
      <c r="X30" s="32"/>
      <c r="Y30" s="32">
        <v>77</v>
      </c>
      <c r="Z30" s="32"/>
      <c r="AA30" s="32">
        <v>76</v>
      </c>
      <c r="AB30" s="33"/>
      <c r="AC30" s="11">
        <v>77</v>
      </c>
      <c r="AD30" s="32"/>
      <c r="AE30" s="32">
        <v>78</v>
      </c>
      <c r="AF30" s="32"/>
      <c r="AG30" s="32">
        <v>79</v>
      </c>
      <c r="AH30" s="32"/>
      <c r="AI30" s="32">
        <v>78</v>
      </c>
      <c r="AJ30" s="13"/>
      <c r="AK30" s="56">
        <f t="shared" si="0"/>
        <v>79</v>
      </c>
      <c r="AL30" s="57">
        <f t="shared" si="1"/>
        <v>76.5</v>
      </c>
      <c r="AM30" s="58">
        <f t="shared" si="2"/>
        <v>74.5</v>
      </c>
      <c r="AN30" s="59">
        <f t="shared" si="3"/>
        <v>78</v>
      </c>
      <c r="AO30" s="60">
        <f t="shared" si="4"/>
        <v>77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77</v>
      </c>
      <c r="BC30" s="81" t="str">
        <f t="shared" si="13"/>
        <v/>
      </c>
      <c r="BE30" s="32">
        <f t="shared" si="14"/>
        <v>77</v>
      </c>
      <c r="BF30" s="32">
        <f t="shared" si="15"/>
        <v>76</v>
      </c>
      <c r="BG30" s="32">
        <f t="shared" si="16"/>
        <v>77.75</v>
      </c>
      <c r="BH30" s="32">
        <f t="shared" si="17"/>
        <v>77.25</v>
      </c>
      <c r="BI30" s="32">
        <f t="shared" si="18"/>
        <v>77</v>
      </c>
    </row>
    <row r="31" spans="1:61" ht="15.75" thickBot="1" x14ac:dyDescent="0.3">
      <c r="A31" s="45">
        <v>21</v>
      </c>
      <c r="B31" s="140" t="s">
        <v>241</v>
      </c>
      <c r="C31" s="156" t="s">
        <v>187</v>
      </c>
      <c r="D31" s="156" t="s">
        <v>188</v>
      </c>
      <c r="E31" s="31">
        <v>85</v>
      </c>
      <c r="F31" s="32"/>
      <c r="G31" s="32">
        <v>86</v>
      </c>
      <c r="H31" s="32"/>
      <c r="I31" s="32">
        <v>87</v>
      </c>
      <c r="J31" s="32"/>
      <c r="K31" s="32">
        <v>86</v>
      </c>
      <c r="L31" s="33"/>
      <c r="M31" s="31">
        <v>85</v>
      </c>
      <c r="N31" s="32"/>
      <c r="O31" s="32">
        <v>86</v>
      </c>
      <c r="P31" s="32"/>
      <c r="Q31" s="32">
        <v>87</v>
      </c>
      <c r="R31" s="32"/>
      <c r="S31" s="32">
        <v>80</v>
      </c>
      <c r="T31" s="33"/>
      <c r="U31" s="31">
        <v>85</v>
      </c>
      <c r="V31" s="32"/>
      <c r="W31" s="32">
        <v>86</v>
      </c>
      <c r="X31" s="32"/>
      <c r="Y31" s="32">
        <v>87</v>
      </c>
      <c r="Z31" s="32"/>
      <c r="AA31" s="32">
        <v>84</v>
      </c>
      <c r="AB31" s="33"/>
      <c r="AC31" s="11">
        <v>83</v>
      </c>
      <c r="AD31" s="32"/>
      <c r="AE31" s="32">
        <v>81</v>
      </c>
      <c r="AF31" s="32"/>
      <c r="AG31" s="32">
        <v>80</v>
      </c>
      <c r="AH31" s="32"/>
      <c r="AI31" s="32">
        <v>88</v>
      </c>
      <c r="AJ31" s="13"/>
      <c r="AK31" s="56">
        <f t="shared" si="0"/>
        <v>86</v>
      </c>
      <c r="AL31" s="57">
        <f t="shared" si="1"/>
        <v>84.5</v>
      </c>
      <c r="AM31" s="58">
        <f t="shared" si="2"/>
        <v>85.5</v>
      </c>
      <c r="AN31" s="59">
        <f t="shared" si="3"/>
        <v>83</v>
      </c>
      <c r="AO31" s="60">
        <f t="shared" si="4"/>
        <v>84.75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84.75</v>
      </c>
      <c r="BC31" s="81" t="str">
        <f t="shared" si="13"/>
        <v/>
      </c>
      <c r="BE31" s="32">
        <f t="shared" si="14"/>
        <v>84.5</v>
      </c>
      <c r="BF31" s="32">
        <f t="shared" si="15"/>
        <v>84.75</v>
      </c>
      <c r="BG31" s="32">
        <f t="shared" si="16"/>
        <v>85.25</v>
      </c>
      <c r="BH31" s="32">
        <f t="shared" si="17"/>
        <v>84.5</v>
      </c>
      <c r="BI31" s="32">
        <f t="shared" si="18"/>
        <v>84.75</v>
      </c>
    </row>
    <row r="32" spans="1:61" ht="15.75" thickBot="1" x14ac:dyDescent="0.3">
      <c r="A32" s="41">
        <v>22</v>
      </c>
      <c r="B32" s="140" t="s">
        <v>242</v>
      </c>
      <c r="C32" s="155" t="s">
        <v>189</v>
      </c>
      <c r="D32" s="158" t="s">
        <v>190</v>
      </c>
      <c r="E32" s="31">
        <v>88</v>
      </c>
      <c r="F32" s="32"/>
      <c r="G32" s="32">
        <v>82</v>
      </c>
      <c r="H32" s="32"/>
      <c r="I32" s="32">
        <v>90</v>
      </c>
      <c r="J32" s="32"/>
      <c r="K32" s="32">
        <v>85</v>
      </c>
      <c r="L32" s="33"/>
      <c r="M32" s="31">
        <v>86</v>
      </c>
      <c r="N32" s="32"/>
      <c r="O32" s="32">
        <v>87</v>
      </c>
      <c r="P32" s="32"/>
      <c r="Q32" s="32">
        <v>89</v>
      </c>
      <c r="R32" s="32"/>
      <c r="S32" s="32">
        <v>86</v>
      </c>
      <c r="T32" s="33"/>
      <c r="U32" s="31">
        <v>88</v>
      </c>
      <c r="V32" s="32"/>
      <c r="W32" s="32">
        <v>87</v>
      </c>
      <c r="X32" s="32"/>
      <c r="Y32" s="32">
        <v>85</v>
      </c>
      <c r="Z32" s="32"/>
      <c r="AA32" s="32">
        <v>80</v>
      </c>
      <c r="AB32" s="33"/>
      <c r="AC32" s="11">
        <v>85</v>
      </c>
      <c r="AD32" s="32"/>
      <c r="AE32" s="32">
        <v>80</v>
      </c>
      <c r="AF32" s="32"/>
      <c r="AG32" s="32">
        <v>85</v>
      </c>
      <c r="AH32" s="32"/>
      <c r="AI32" s="32">
        <v>81</v>
      </c>
      <c r="AJ32" s="13"/>
      <c r="AK32" s="56">
        <f t="shared" si="0"/>
        <v>86.25</v>
      </c>
      <c r="AL32" s="57">
        <f t="shared" si="1"/>
        <v>87</v>
      </c>
      <c r="AM32" s="58">
        <f t="shared" si="2"/>
        <v>85</v>
      </c>
      <c r="AN32" s="59">
        <f t="shared" si="3"/>
        <v>82.75</v>
      </c>
      <c r="AO32" s="60">
        <f t="shared" si="4"/>
        <v>85.25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85.25</v>
      </c>
      <c r="BC32" s="81" t="str">
        <f t="shared" si="13"/>
        <v/>
      </c>
      <c r="BE32" s="32">
        <f t="shared" si="14"/>
        <v>86.75</v>
      </c>
      <c r="BF32" s="32">
        <f t="shared" si="15"/>
        <v>84</v>
      </c>
      <c r="BG32" s="32">
        <f t="shared" si="16"/>
        <v>87.25</v>
      </c>
      <c r="BH32" s="32">
        <f t="shared" si="17"/>
        <v>83</v>
      </c>
      <c r="BI32" s="32">
        <f t="shared" si="18"/>
        <v>85.25</v>
      </c>
    </row>
    <row r="33" spans="1:61" ht="15.75" thickBot="1" x14ac:dyDescent="0.3">
      <c r="A33" s="45">
        <v>23</v>
      </c>
      <c r="B33" s="140" t="s">
        <v>243</v>
      </c>
      <c r="C33" s="155" t="s">
        <v>191</v>
      </c>
      <c r="D33" s="152" t="s">
        <v>192</v>
      </c>
      <c r="E33" s="31">
        <v>80</v>
      </c>
      <c r="F33" s="32"/>
      <c r="G33" s="32">
        <v>85</v>
      </c>
      <c r="H33" s="32"/>
      <c r="I33" s="32">
        <v>87</v>
      </c>
      <c r="J33" s="32"/>
      <c r="K33" s="32">
        <v>78</v>
      </c>
      <c r="L33" s="33"/>
      <c r="M33" s="31">
        <v>85</v>
      </c>
      <c r="N33" s="32"/>
      <c r="O33" s="32">
        <v>79</v>
      </c>
      <c r="P33" s="32"/>
      <c r="Q33" s="32">
        <v>80</v>
      </c>
      <c r="R33" s="32"/>
      <c r="S33" s="32">
        <v>83</v>
      </c>
      <c r="T33" s="33"/>
      <c r="U33" s="31">
        <v>85</v>
      </c>
      <c r="V33" s="32"/>
      <c r="W33" s="32">
        <v>80</v>
      </c>
      <c r="X33" s="32"/>
      <c r="Y33" s="32">
        <v>78</v>
      </c>
      <c r="Z33" s="32"/>
      <c r="AA33" s="32">
        <v>79</v>
      </c>
      <c r="AB33" s="33"/>
      <c r="AC33" s="11">
        <v>77</v>
      </c>
      <c r="AD33" s="32"/>
      <c r="AE33" s="32">
        <v>88</v>
      </c>
      <c r="AF33" s="32"/>
      <c r="AG33" s="32">
        <v>89</v>
      </c>
      <c r="AH33" s="32"/>
      <c r="AI33" s="32">
        <v>89</v>
      </c>
      <c r="AJ33" s="13"/>
      <c r="AK33" s="56">
        <f t="shared" si="0"/>
        <v>82.5</v>
      </c>
      <c r="AL33" s="57">
        <f t="shared" si="1"/>
        <v>81.75</v>
      </c>
      <c r="AM33" s="58">
        <f t="shared" si="2"/>
        <v>80.5</v>
      </c>
      <c r="AN33" s="59">
        <f t="shared" si="3"/>
        <v>85.75</v>
      </c>
      <c r="AO33" s="60">
        <f t="shared" si="4"/>
        <v>82.625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82.625</v>
      </c>
      <c r="BC33" s="81" t="str">
        <f t="shared" si="13"/>
        <v/>
      </c>
      <c r="BE33" s="32">
        <f t="shared" si="14"/>
        <v>81.75</v>
      </c>
      <c r="BF33" s="32">
        <f t="shared" si="15"/>
        <v>83</v>
      </c>
      <c r="BG33" s="32">
        <f t="shared" si="16"/>
        <v>83.5</v>
      </c>
      <c r="BH33" s="32">
        <f t="shared" si="17"/>
        <v>82.25</v>
      </c>
      <c r="BI33" s="32">
        <f t="shared" si="18"/>
        <v>82.625</v>
      </c>
    </row>
    <row r="34" spans="1:61" ht="15.75" thickBot="1" x14ac:dyDescent="0.3">
      <c r="A34" s="45">
        <v>24</v>
      </c>
      <c r="B34" s="140" t="s">
        <v>244</v>
      </c>
      <c r="C34" s="152" t="s">
        <v>193</v>
      </c>
      <c r="D34" s="155" t="s">
        <v>194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56">
        <f t="shared" si="0"/>
        <v>0</v>
      </c>
      <c r="AL34" s="57">
        <f t="shared" si="1"/>
        <v>0</v>
      </c>
      <c r="AM34" s="58">
        <f t="shared" si="2"/>
        <v>0</v>
      </c>
      <c r="AN34" s="59">
        <f t="shared" si="3"/>
        <v>0</v>
      </c>
      <c r="AO34" s="60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ht="15.75" thickBot="1" x14ac:dyDescent="0.3">
      <c r="A35" s="41">
        <v>25</v>
      </c>
      <c r="B35" s="140" t="s">
        <v>245</v>
      </c>
      <c r="C35" s="155" t="s">
        <v>195</v>
      </c>
      <c r="D35" s="152" t="s">
        <v>196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56">
        <f t="shared" si="0"/>
        <v>0</v>
      </c>
      <c r="AL35" s="57">
        <f t="shared" si="1"/>
        <v>0</v>
      </c>
      <c r="AM35" s="58">
        <f t="shared" si="2"/>
        <v>0</v>
      </c>
      <c r="AN35" s="59">
        <f t="shared" si="3"/>
        <v>0</v>
      </c>
      <c r="AO35" s="60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15.75" thickBot="1" x14ac:dyDescent="0.3">
      <c r="A36" s="45">
        <v>26</v>
      </c>
      <c r="B36" s="140" t="s">
        <v>246</v>
      </c>
      <c r="C36" s="156" t="s">
        <v>197</v>
      </c>
      <c r="D36" s="158" t="s">
        <v>198</v>
      </c>
      <c r="E36" s="31">
        <v>80</v>
      </c>
      <c r="F36" s="32"/>
      <c r="G36" s="32">
        <v>78</v>
      </c>
      <c r="H36" s="32"/>
      <c r="I36" s="32">
        <v>79</v>
      </c>
      <c r="J36" s="32"/>
      <c r="K36" s="32">
        <v>77</v>
      </c>
      <c r="L36" s="33"/>
      <c r="M36" s="31">
        <v>76</v>
      </c>
      <c r="N36" s="32"/>
      <c r="O36" s="32">
        <v>77</v>
      </c>
      <c r="P36" s="32"/>
      <c r="Q36" s="32">
        <v>75</v>
      </c>
      <c r="R36" s="32"/>
      <c r="S36" s="32">
        <v>79</v>
      </c>
      <c r="T36" s="33"/>
      <c r="U36" s="31">
        <v>78</v>
      </c>
      <c r="V36" s="32"/>
      <c r="W36" s="32">
        <v>77</v>
      </c>
      <c r="X36" s="32"/>
      <c r="Y36" s="32">
        <v>76</v>
      </c>
      <c r="Z36" s="32"/>
      <c r="AA36" s="32">
        <v>75</v>
      </c>
      <c r="AB36" s="33"/>
      <c r="AC36" s="11">
        <v>74</v>
      </c>
      <c r="AD36" s="32"/>
      <c r="AE36" s="32">
        <v>77</v>
      </c>
      <c r="AF36" s="32"/>
      <c r="AG36" s="32">
        <v>78</v>
      </c>
      <c r="AH36" s="32"/>
      <c r="AI36" s="32">
        <v>79</v>
      </c>
      <c r="AJ36" s="13"/>
      <c r="AK36" s="56">
        <f t="shared" si="0"/>
        <v>78.5</v>
      </c>
      <c r="AL36" s="57">
        <f t="shared" si="1"/>
        <v>76.75</v>
      </c>
      <c r="AM36" s="58">
        <f t="shared" si="2"/>
        <v>76.5</v>
      </c>
      <c r="AN36" s="59">
        <f t="shared" si="3"/>
        <v>77</v>
      </c>
      <c r="AO36" s="60">
        <f t="shared" si="4"/>
        <v>77.1875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77.1875</v>
      </c>
      <c r="BC36" s="81" t="str">
        <f t="shared" si="13"/>
        <v/>
      </c>
      <c r="BE36" s="32">
        <f t="shared" si="14"/>
        <v>77</v>
      </c>
      <c r="BF36" s="32">
        <f t="shared" si="15"/>
        <v>77.25</v>
      </c>
      <c r="BG36" s="32">
        <f t="shared" si="16"/>
        <v>77</v>
      </c>
      <c r="BH36" s="32">
        <f t="shared" si="17"/>
        <v>77.5</v>
      </c>
      <c r="BI36" s="32">
        <f t="shared" si="18"/>
        <v>77.1875</v>
      </c>
    </row>
    <row r="37" spans="1:61" ht="15.75" thickBot="1" x14ac:dyDescent="0.3">
      <c r="A37" s="45">
        <v>27</v>
      </c>
      <c r="B37" s="140" t="s">
        <v>247</v>
      </c>
      <c r="C37" s="155" t="s">
        <v>199</v>
      </c>
      <c r="D37" s="156" t="s">
        <v>200</v>
      </c>
      <c r="E37" s="31">
        <v>78</v>
      </c>
      <c r="F37" s="32"/>
      <c r="G37" s="32">
        <v>79</v>
      </c>
      <c r="H37" s="32"/>
      <c r="I37" s="32">
        <v>70</v>
      </c>
      <c r="J37" s="32"/>
      <c r="K37" s="32">
        <v>75</v>
      </c>
      <c r="L37" s="33"/>
      <c r="M37" s="31">
        <v>70</v>
      </c>
      <c r="N37" s="32"/>
      <c r="O37" s="32">
        <v>70</v>
      </c>
      <c r="P37" s="32"/>
      <c r="Q37" s="32">
        <v>70</v>
      </c>
      <c r="R37" s="32"/>
      <c r="S37" s="32">
        <v>70</v>
      </c>
      <c r="T37" s="33"/>
      <c r="U37" s="31">
        <v>70</v>
      </c>
      <c r="V37" s="32"/>
      <c r="W37" s="32">
        <v>75</v>
      </c>
      <c r="X37" s="32"/>
      <c r="Y37" s="32">
        <v>70</v>
      </c>
      <c r="Z37" s="32"/>
      <c r="AA37" s="32">
        <v>74</v>
      </c>
      <c r="AB37" s="33"/>
      <c r="AC37" s="11">
        <v>73</v>
      </c>
      <c r="AD37" s="32"/>
      <c r="AE37" s="32">
        <v>75</v>
      </c>
      <c r="AF37" s="32"/>
      <c r="AG37" s="32">
        <v>74</v>
      </c>
      <c r="AH37" s="32"/>
      <c r="AI37" s="32">
        <v>75</v>
      </c>
      <c r="AJ37" s="13"/>
      <c r="AK37" s="56">
        <f t="shared" si="0"/>
        <v>75.5</v>
      </c>
      <c r="AL37" s="57">
        <f t="shared" si="1"/>
        <v>70</v>
      </c>
      <c r="AM37" s="58">
        <f t="shared" si="2"/>
        <v>72.25</v>
      </c>
      <c r="AN37" s="59">
        <f t="shared" si="3"/>
        <v>74.25</v>
      </c>
      <c r="AO37" s="60">
        <f t="shared" si="4"/>
        <v>73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73</v>
      </c>
      <c r="BC37" s="81" t="str">
        <f t="shared" si="13"/>
        <v/>
      </c>
      <c r="BE37" s="32">
        <f t="shared" si="14"/>
        <v>72.75</v>
      </c>
      <c r="BF37" s="32">
        <f t="shared" si="15"/>
        <v>74.75</v>
      </c>
      <c r="BG37" s="32">
        <f t="shared" si="16"/>
        <v>71</v>
      </c>
      <c r="BH37" s="32">
        <f t="shared" si="17"/>
        <v>73.5</v>
      </c>
      <c r="BI37" s="32">
        <f t="shared" si="18"/>
        <v>73</v>
      </c>
    </row>
    <row r="38" spans="1:61" ht="15.75" thickBot="1" x14ac:dyDescent="0.3">
      <c r="A38" s="41">
        <v>28</v>
      </c>
      <c r="B38" s="140" t="s">
        <v>248</v>
      </c>
      <c r="C38" s="155" t="s">
        <v>201</v>
      </c>
      <c r="D38" s="158" t="s">
        <v>202</v>
      </c>
      <c r="E38" s="31">
        <v>90</v>
      </c>
      <c r="F38" s="32"/>
      <c r="G38" s="32">
        <v>88</v>
      </c>
      <c r="H38" s="32"/>
      <c r="I38" s="32">
        <v>92</v>
      </c>
      <c r="J38" s="32"/>
      <c r="K38" s="32">
        <v>95</v>
      </c>
      <c r="L38" s="33"/>
      <c r="M38" s="31">
        <v>89</v>
      </c>
      <c r="N38" s="32"/>
      <c r="O38" s="32">
        <v>90</v>
      </c>
      <c r="P38" s="32"/>
      <c r="Q38" s="32">
        <v>88</v>
      </c>
      <c r="R38" s="32"/>
      <c r="S38" s="32">
        <v>95</v>
      </c>
      <c r="T38" s="33"/>
      <c r="U38" s="31">
        <v>90</v>
      </c>
      <c r="V38" s="32"/>
      <c r="W38" s="32">
        <v>86</v>
      </c>
      <c r="X38" s="32"/>
      <c r="Y38" s="32">
        <v>90</v>
      </c>
      <c r="Z38" s="32"/>
      <c r="AA38" s="32">
        <v>90</v>
      </c>
      <c r="AB38" s="33"/>
      <c r="AC38" s="11">
        <v>88</v>
      </c>
      <c r="AD38" s="32"/>
      <c r="AE38" s="32">
        <v>85</v>
      </c>
      <c r="AF38" s="32"/>
      <c r="AG38" s="32">
        <v>90</v>
      </c>
      <c r="AH38" s="32"/>
      <c r="AI38" s="32">
        <v>96</v>
      </c>
      <c r="AJ38" s="13"/>
      <c r="AK38" s="56">
        <f t="shared" si="0"/>
        <v>91.25</v>
      </c>
      <c r="AL38" s="57">
        <f t="shared" si="1"/>
        <v>90.5</v>
      </c>
      <c r="AM38" s="58">
        <f t="shared" si="2"/>
        <v>89</v>
      </c>
      <c r="AN38" s="59">
        <f t="shared" si="3"/>
        <v>89.75</v>
      </c>
      <c r="AO38" s="60">
        <f t="shared" si="4"/>
        <v>90.125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90.125</v>
      </c>
      <c r="BC38" s="81" t="str">
        <f t="shared" si="13"/>
        <v/>
      </c>
      <c r="BE38" s="32">
        <f t="shared" si="14"/>
        <v>89.25</v>
      </c>
      <c r="BF38" s="32">
        <f t="shared" si="15"/>
        <v>87.25</v>
      </c>
      <c r="BG38" s="32">
        <f t="shared" si="16"/>
        <v>90</v>
      </c>
      <c r="BH38" s="32">
        <f t="shared" si="17"/>
        <v>94</v>
      </c>
      <c r="BI38" s="32">
        <f t="shared" si="18"/>
        <v>90.125</v>
      </c>
    </row>
    <row r="39" spans="1:61" ht="15.75" thickBot="1" x14ac:dyDescent="0.3">
      <c r="A39" s="45">
        <v>29</v>
      </c>
      <c r="B39" s="140" t="s">
        <v>249</v>
      </c>
      <c r="C39" s="152" t="s">
        <v>203</v>
      </c>
      <c r="D39" s="156" t="s">
        <v>204</v>
      </c>
      <c r="E39" s="31">
        <v>88</v>
      </c>
      <c r="F39" s="32"/>
      <c r="G39" s="32">
        <v>87</v>
      </c>
      <c r="H39" s="32"/>
      <c r="I39" s="32">
        <v>86</v>
      </c>
      <c r="J39" s="32"/>
      <c r="K39" s="32">
        <v>87</v>
      </c>
      <c r="L39" s="33"/>
      <c r="M39" s="31">
        <v>85</v>
      </c>
      <c r="N39" s="32"/>
      <c r="O39" s="32">
        <v>87</v>
      </c>
      <c r="P39" s="32"/>
      <c r="Q39" s="32">
        <v>80</v>
      </c>
      <c r="R39" s="32"/>
      <c r="S39" s="32">
        <v>89</v>
      </c>
      <c r="T39" s="33"/>
      <c r="U39" s="31">
        <v>85</v>
      </c>
      <c r="V39" s="32"/>
      <c r="W39" s="32">
        <v>87</v>
      </c>
      <c r="X39" s="32"/>
      <c r="Y39" s="32">
        <v>80</v>
      </c>
      <c r="Z39" s="32"/>
      <c r="AA39" s="32">
        <v>88</v>
      </c>
      <c r="AB39" s="33"/>
      <c r="AC39" s="11">
        <v>82</v>
      </c>
      <c r="AD39" s="32"/>
      <c r="AE39" s="32">
        <v>80</v>
      </c>
      <c r="AF39" s="32"/>
      <c r="AG39" s="32">
        <v>85</v>
      </c>
      <c r="AH39" s="32"/>
      <c r="AI39" s="32">
        <v>89</v>
      </c>
      <c r="AJ39" s="13"/>
      <c r="AK39" s="56">
        <f t="shared" si="0"/>
        <v>87</v>
      </c>
      <c r="AL39" s="57">
        <f t="shared" si="1"/>
        <v>85.25</v>
      </c>
      <c r="AM39" s="58">
        <f t="shared" si="2"/>
        <v>85</v>
      </c>
      <c r="AN39" s="59">
        <f t="shared" si="3"/>
        <v>84</v>
      </c>
      <c r="AO39" s="60">
        <f t="shared" si="4"/>
        <v>85.3125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85.3125</v>
      </c>
      <c r="BC39" s="81" t="str">
        <f t="shared" si="13"/>
        <v/>
      </c>
      <c r="BE39" s="32">
        <f t="shared" si="14"/>
        <v>85</v>
      </c>
      <c r="BF39" s="32">
        <f t="shared" si="15"/>
        <v>85.25</v>
      </c>
      <c r="BG39" s="32">
        <f t="shared" si="16"/>
        <v>82.75</v>
      </c>
      <c r="BH39" s="32">
        <f t="shared" si="17"/>
        <v>88.25</v>
      </c>
      <c r="BI39" s="32">
        <f t="shared" si="18"/>
        <v>85.3125</v>
      </c>
    </row>
    <row r="40" spans="1:61" ht="15.75" thickBot="1" x14ac:dyDescent="0.3">
      <c r="A40" s="45">
        <v>30</v>
      </c>
      <c r="B40" s="140" t="s">
        <v>250</v>
      </c>
      <c r="C40" s="155" t="s">
        <v>205</v>
      </c>
      <c r="D40" s="155" t="s">
        <v>146</v>
      </c>
      <c r="E40" s="31">
        <v>88</v>
      </c>
      <c r="F40" s="32"/>
      <c r="G40" s="32">
        <v>89</v>
      </c>
      <c r="H40" s="32"/>
      <c r="I40" s="32">
        <v>85</v>
      </c>
      <c r="J40" s="32"/>
      <c r="K40" s="32">
        <v>86</v>
      </c>
      <c r="L40" s="33"/>
      <c r="M40" s="31">
        <v>87</v>
      </c>
      <c r="N40" s="32"/>
      <c r="O40" s="32">
        <v>85</v>
      </c>
      <c r="P40" s="32"/>
      <c r="Q40" s="32">
        <v>80</v>
      </c>
      <c r="R40" s="32"/>
      <c r="S40" s="32">
        <v>80</v>
      </c>
      <c r="T40" s="33"/>
      <c r="U40" s="31">
        <v>89</v>
      </c>
      <c r="V40" s="32"/>
      <c r="W40" s="32">
        <v>80</v>
      </c>
      <c r="X40" s="32"/>
      <c r="Y40" s="32">
        <v>78</v>
      </c>
      <c r="Z40" s="32"/>
      <c r="AA40" s="32">
        <v>85</v>
      </c>
      <c r="AB40" s="33"/>
      <c r="AC40" s="11">
        <v>80</v>
      </c>
      <c r="AD40" s="32"/>
      <c r="AE40" s="32">
        <v>85</v>
      </c>
      <c r="AF40" s="32"/>
      <c r="AG40" s="32">
        <v>80</v>
      </c>
      <c r="AH40" s="32"/>
      <c r="AI40" s="32">
        <v>85</v>
      </c>
      <c r="AJ40" s="13"/>
      <c r="AK40" s="56">
        <f t="shared" si="0"/>
        <v>87</v>
      </c>
      <c r="AL40" s="57">
        <f t="shared" si="1"/>
        <v>83</v>
      </c>
      <c r="AM40" s="58">
        <f t="shared" si="2"/>
        <v>83</v>
      </c>
      <c r="AN40" s="59">
        <f t="shared" si="3"/>
        <v>82.5</v>
      </c>
      <c r="AO40" s="60">
        <f t="shared" si="4"/>
        <v>83.875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83.875</v>
      </c>
      <c r="BC40" s="81" t="str">
        <f t="shared" si="13"/>
        <v/>
      </c>
      <c r="BE40" s="32">
        <f t="shared" si="14"/>
        <v>86</v>
      </c>
      <c r="BF40" s="32">
        <f t="shared" si="15"/>
        <v>84.75</v>
      </c>
      <c r="BG40" s="32">
        <f t="shared" si="16"/>
        <v>80.75</v>
      </c>
      <c r="BH40" s="32">
        <f t="shared" si="17"/>
        <v>84</v>
      </c>
      <c r="BI40" s="32">
        <f t="shared" si="18"/>
        <v>83.875</v>
      </c>
    </row>
    <row r="41" spans="1:61" ht="15.75" thickBot="1" x14ac:dyDescent="0.3">
      <c r="A41" s="41">
        <v>31</v>
      </c>
      <c r="B41" s="140" t="s">
        <v>251</v>
      </c>
      <c r="C41" s="156" t="s">
        <v>206</v>
      </c>
      <c r="D41" s="152" t="s">
        <v>207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56">
        <f t="shared" si="0"/>
        <v>0</v>
      </c>
      <c r="AL41" s="57">
        <f t="shared" si="1"/>
        <v>0</v>
      </c>
      <c r="AM41" s="58">
        <f t="shared" si="2"/>
        <v>0</v>
      </c>
      <c r="AN41" s="59">
        <f t="shared" si="3"/>
        <v>0</v>
      </c>
      <c r="AO41" s="60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ht="15.75" thickBot="1" x14ac:dyDescent="0.3">
      <c r="A42" s="45">
        <v>32</v>
      </c>
      <c r="B42" s="140" t="s">
        <v>252</v>
      </c>
      <c r="C42" s="155" t="s">
        <v>208</v>
      </c>
      <c r="D42" s="160" t="s">
        <v>176</v>
      </c>
      <c r="E42" s="31">
        <v>80</v>
      </c>
      <c r="F42" s="32"/>
      <c r="G42" s="32">
        <v>78</v>
      </c>
      <c r="H42" s="32"/>
      <c r="I42" s="32">
        <v>77</v>
      </c>
      <c r="J42" s="32"/>
      <c r="K42" s="32">
        <v>79</v>
      </c>
      <c r="L42" s="33"/>
      <c r="M42" s="31">
        <v>76</v>
      </c>
      <c r="N42" s="32"/>
      <c r="O42" s="32">
        <v>75</v>
      </c>
      <c r="P42" s="32"/>
      <c r="Q42" s="32">
        <v>77</v>
      </c>
      <c r="R42" s="32"/>
      <c r="S42" s="32">
        <v>79</v>
      </c>
      <c r="T42" s="33"/>
      <c r="U42" s="31">
        <v>78</v>
      </c>
      <c r="V42" s="32"/>
      <c r="W42" s="32">
        <v>77</v>
      </c>
      <c r="X42" s="32"/>
      <c r="Y42" s="32">
        <v>76</v>
      </c>
      <c r="Z42" s="32"/>
      <c r="AA42" s="32">
        <v>74</v>
      </c>
      <c r="AB42" s="33"/>
      <c r="AC42" s="11">
        <v>75</v>
      </c>
      <c r="AD42" s="32"/>
      <c r="AE42" s="32">
        <v>77</v>
      </c>
      <c r="AF42" s="32"/>
      <c r="AG42" s="32">
        <v>78</v>
      </c>
      <c r="AH42" s="32"/>
      <c r="AI42" s="32">
        <v>79</v>
      </c>
      <c r="AJ42" s="13"/>
      <c r="AK42" s="56">
        <f t="shared" si="0"/>
        <v>78.5</v>
      </c>
      <c r="AL42" s="57">
        <f t="shared" si="1"/>
        <v>76.75</v>
      </c>
      <c r="AM42" s="58">
        <f t="shared" si="2"/>
        <v>76.25</v>
      </c>
      <c r="AN42" s="59">
        <f t="shared" si="3"/>
        <v>77.25</v>
      </c>
      <c r="AO42" s="60">
        <f t="shared" si="4"/>
        <v>77.1875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77.1875</v>
      </c>
      <c r="BC42" s="81" t="str">
        <f t="shared" si="13"/>
        <v/>
      </c>
      <c r="BE42" s="32">
        <f t="shared" si="14"/>
        <v>77.25</v>
      </c>
      <c r="BF42" s="32">
        <f t="shared" si="15"/>
        <v>76.75</v>
      </c>
      <c r="BG42" s="32">
        <f t="shared" si="16"/>
        <v>77</v>
      </c>
      <c r="BH42" s="32">
        <f t="shared" si="17"/>
        <v>77.75</v>
      </c>
      <c r="BI42" s="32">
        <f t="shared" si="18"/>
        <v>77.1875</v>
      </c>
    </row>
    <row r="43" spans="1:61" ht="15.75" thickBot="1" x14ac:dyDescent="0.3">
      <c r="A43" s="45">
        <v>33</v>
      </c>
      <c r="B43" s="140" t="s">
        <v>253</v>
      </c>
      <c r="C43" s="155" t="s">
        <v>209</v>
      </c>
      <c r="D43" s="152" t="s">
        <v>210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56">
        <f t="shared" si="0"/>
        <v>0</v>
      </c>
      <c r="AL43" s="57">
        <f t="shared" si="1"/>
        <v>0</v>
      </c>
      <c r="AM43" s="58">
        <f t="shared" si="2"/>
        <v>0</v>
      </c>
      <c r="AN43" s="59">
        <f t="shared" si="3"/>
        <v>0</v>
      </c>
      <c r="AO43" s="60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15.75" thickBot="1" x14ac:dyDescent="0.3">
      <c r="A44" s="41">
        <v>34</v>
      </c>
      <c r="B44" s="140" t="s">
        <v>254</v>
      </c>
      <c r="C44" s="155" t="s">
        <v>211</v>
      </c>
      <c r="D44" s="142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56">
        <f t="shared" si="0"/>
        <v>0</v>
      </c>
      <c r="AL44" s="57">
        <f t="shared" si="1"/>
        <v>0</v>
      </c>
      <c r="AM44" s="58">
        <f t="shared" si="2"/>
        <v>0</v>
      </c>
      <c r="AN44" s="59">
        <f t="shared" si="3"/>
        <v>0</v>
      </c>
      <c r="AO44" s="60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ht="15.75" thickBot="1" x14ac:dyDescent="0.3">
      <c r="A45" s="45">
        <v>35</v>
      </c>
      <c r="B45" s="140" t="s">
        <v>255</v>
      </c>
      <c r="C45" s="156" t="s">
        <v>213</v>
      </c>
      <c r="D45" s="158" t="s">
        <v>214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56">
        <f t="shared" si="0"/>
        <v>0</v>
      </c>
      <c r="AL45" s="57">
        <f t="shared" si="1"/>
        <v>0</v>
      </c>
      <c r="AM45" s="58">
        <f t="shared" si="2"/>
        <v>0</v>
      </c>
      <c r="AN45" s="59">
        <f t="shared" si="3"/>
        <v>0</v>
      </c>
      <c r="AO45" s="60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ht="23.25" thickBot="1" x14ac:dyDescent="0.3">
      <c r="A46" s="45">
        <v>36</v>
      </c>
      <c r="B46" s="140" t="s">
        <v>256</v>
      </c>
      <c r="C46" s="164" t="s">
        <v>215</v>
      </c>
      <c r="D46" s="140" t="s">
        <v>216</v>
      </c>
      <c r="E46" s="31">
        <v>70</v>
      </c>
      <c r="F46" s="32"/>
      <c r="G46" s="32">
        <v>72</v>
      </c>
      <c r="H46" s="32"/>
      <c r="I46" s="32">
        <v>76</v>
      </c>
      <c r="J46" s="32"/>
      <c r="K46" s="32">
        <v>75</v>
      </c>
      <c r="L46" s="33"/>
      <c r="M46" s="31">
        <v>70</v>
      </c>
      <c r="N46" s="32"/>
      <c r="O46" s="32">
        <v>75</v>
      </c>
      <c r="P46" s="32"/>
      <c r="Q46" s="32">
        <v>79</v>
      </c>
      <c r="R46" s="32"/>
      <c r="S46" s="32">
        <v>70</v>
      </c>
      <c r="T46" s="13"/>
      <c r="U46" s="31">
        <v>70</v>
      </c>
      <c r="V46" s="32"/>
      <c r="W46" s="32">
        <v>76</v>
      </c>
      <c r="X46" s="32"/>
      <c r="Y46" s="32">
        <v>70</v>
      </c>
      <c r="Z46" s="32"/>
      <c r="AA46" s="32">
        <v>79</v>
      </c>
      <c r="AB46" s="33"/>
      <c r="AC46" s="11">
        <v>70</v>
      </c>
      <c r="AD46" s="32"/>
      <c r="AE46" s="32">
        <v>78</v>
      </c>
      <c r="AF46" s="32"/>
      <c r="AG46" s="32">
        <v>75</v>
      </c>
      <c r="AH46" s="32"/>
      <c r="AI46" s="32">
        <v>70</v>
      </c>
      <c r="AJ46" s="13"/>
      <c r="AK46" s="56">
        <f t="shared" si="0"/>
        <v>73.25</v>
      </c>
      <c r="AL46" s="57">
        <f t="shared" si="1"/>
        <v>73.5</v>
      </c>
      <c r="AM46" s="58">
        <f t="shared" si="2"/>
        <v>73.75</v>
      </c>
      <c r="AN46" s="59">
        <f t="shared" si="3"/>
        <v>73.25</v>
      </c>
      <c r="AO46" s="60">
        <f t="shared" si="4"/>
        <v>73.4375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73.4375</v>
      </c>
      <c r="BC46" s="81" t="str">
        <f t="shared" si="13"/>
        <v/>
      </c>
      <c r="BE46" s="32">
        <f t="shared" si="14"/>
        <v>70</v>
      </c>
      <c r="BF46" s="32">
        <f t="shared" si="15"/>
        <v>75.25</v>
      </c>
      <c r="BG46" s="32">
        <f t="shared" si="16"/>
        <v>75</v>
      </c>
      <c r="BH46" s="32">
        <f t="shared" si="17"/>
        <v>73.5</v>
      </c>
      <c r="BI46" s="32">
        <f t="shared" si="18"/>
        <v>73.4375</v>
      </c>
    </row>
    <row r="47" spans="1:61" ht="15.75" thickBot="1" x14ac:dyDescent="0.3">
      <c r="A47" s="41">
        <v>37</v>
      </c>
      <c r="B47" s="140" t="s">
        <v>257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32"/>
      <c r="AK47" s="56">
        <f t="shared" si="0"/>
        <v>0</v>
      </c>
      <c r="AL47" s="57">
        <f t="shared" si="1"/>
        <v>0</v>
      </c>
      <c r="AM47" s="58">
        <f t="shared" si="2"/>
        <v>0</v>
      </c>
      <c r="AN47" s="59">
        <f t="shared" si="3"/>
        <v>0</v>
      </c>
      <c r="AO47" s="60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ht="15.75" thickBot="1" x14ac:dyDescent="0.3">
      <c r="A48" s="45">
        <v>38</v>
      </c>
      <c r="B48" s="140" t="s">
        <v>258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6">
        <f t="shared" si="0"/>
        <v>0</v>
      </c>
      <c r="AL48" s="57">
        <f t="shared" si="1"/>
        <v>0</v>
      </c>
      <c r="AM48" s="58">
        <f t="shared" si="2"/>
        <v>0</v>
      </c>
      <c r="AN48" s="59">
        <f t="shared" si="3"/>
        <v>0</v>
      </c>
      <c r="AO48" s="60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ht="15.75" thickBot="1" x14ac:dyDescent="0.3">
      <c r="A49" s="45">
        <v>39</v>
      </c>
      <c r="B49" s="140" t="s">
        <v>259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6">
        <f t="shared" si="0"/>
        <v>0</v>
      </c>
      <c r="AL49" s="57">
        <f t="shared" si="1"/>
        <v>0</v>
      </c>
      <c r="AM49" s="58">
        <f t="shared" si="2"/>
        <v>0</v>
      </c>
      <c r="AN49" s="59">
        <f t="shared" si="3"/>
        <v>0</v>
      </c>
      <c r="AO49" s="60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ht="15.75" thickBot="1" x14ac:dyDescent="0.3">
      <c r="A50" s="41">
        <v>40</v>
      </c>
      <c r="B50" s="140" t="s">
        <v>260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6">
        <f t="shared" si="0"/>
        <v>0</v>
      </c>
      <c r="AL50" s="57">
        <f t="shared" si="1"/>
        <v>0</v>
      </c>
      <c r="AM50" s="58">
        <f t="shared" si="2"/>
        <v>0</v>
      </c>
      <c r="AN50" s="59">
        <f t="shared" si="3"/>
        <v>0</v>
      </c>
      <c r="AO50" s="60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ht="15.75" thickBot="1" x14ac:dyDescent="0.3">
      <c r="A51" s="45">
        <v>41</v>
      </c>
      <c r="B51" s="140" t="s">
        <v>261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6">
        <f t="shared" si="0"/>
        <v>0</v>
      </c>
      <c r="AL51" s="57">
        <f t="shared" si="1"/>
        <v>0</v>
      </c>
      <c r="AM51" s="58">
        <f t="shared" si="2"/>
        <v>0</v>
      </c>
      <c r="AN51" s="59">
        <f t="shared" si="3"/>
        <v>0</v>
      </c>
      <c r="AO51" s="60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ht="15.75" thickBot="1" x14ac:dyDescent="0.3">
      <c r="A52" s="45">
        <v>42</v>
      </c>
      <c r="B52" s="140" t="s">
        <v>262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6">
        <f t="shared" si="0"/>
        <v>0</v>
      </c>
      <c r="AL52" s="57">
        <f t="shared" si="1"/>
        <v>0</v>
      </c>
      <c r="AM52" s="58">
        <f t="shared" si="2"/>
        <v>0</v>
      </c>
      <c r="AN52" s="59">
        <f t="shared" si="3"/>
        <v>0</v>
      </c>
      <c r="AO52" s="60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ht="15.75" thickBot="1" x14ac:dyDescent="0.3">
      <c r="A53" s="41">
        <v>43</v>
      </c>
      <c r="B53" s="140" t="s">
        <v>263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6">
        <f t="shared" si="0"/>
        <v>0</v>
      </c>
      <c r="AL53" s="57">
        <f t="shared" si="1"/>
        <v>0</v>
      </c>
      <c r="AM53" s="58">
        <f t="shared" si="2"/>
        <v>0</v>
      </c>
      <c r="AN53" s="59">
        <f t="shared" si="3"/>
        <v>0</v>
      </c>
      <c r="AO53" s="60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ht="15.75" thickBot="1" x14ac:dyDescent="0.3">
      <c r="A54" s="45">
        <v>44</v>
      </c>
      <c r="B54" s="140" t="s">
        <v>264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6">
        <f t="shared" si="0"/>
        <v>0</v>
      </c>
      <c r="AL54" s="57">
        <f t="shared" si="1"/>
        <v>0</v>
      </c>
      <c r="AM54" s="58">
        <f t="shared" si="2"/>
        <v>0</v>
      </c>
      <c r="AN54" s="59">
        <f t="shared" si="3"/>
        <v>0</v>
      </c>
      <c r="AO54" s="60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5">
        <v>45</v>
      </c>
      <c r="B55" s="140" t="s">
        <v>265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3"/>
        <v>0</v>
      </c>
      <c r="AO55" s="6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 AE12:AJ28 G12:L41 O12:AB41 AE29:AI41 AJ30:AJ42">
    <cfRule type="cellIs" dxfId="5" priority="2" operator="lessThan">
      <formula>70</formula>
    </cfRule>
  </conditionalFormatting>
  <conditionalFormatting sqref="U41:AG41 AK11:AP55 E12:F41 M12:N41 AC12:AD41 E42:AI46 AJ43:AJ47 E48:AJ55">
    <cfRule type="cellIs" dxfId="4" priority="8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2" zoomScaleNormal="100" workbookViewId="0">
      <selection activeCell="T30" sqref="T3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35" t="s">
        <v>66</v>
      </c>
      <c r="B5" s="235"/>
      <c r="C5" s="235"/>
      <c r="D5" s="235"/>
      <c r="E5" s="235"/>
      <c r="F5" s="235"/>
      <c r="G5" s="235"/>
      <c r="I5" s="235" t="s">
        <v>66</v>
      </c>
      <c r="J5" s="235"/>
      <c r="K5" s="235"/>
      <c r="L5" s="235"/>
      <c r="M5" s="235"/>
      <c r="N5" s="235"/>
      <c r="O5" s="235"/>
    </row>
    <row r="6" spans="1:15" ht="15.75" x14ac:dyDescent="0.25">
      <c r="A6" s="236" t="s">
        <v>142</v>
      </c>
      <c r="B6" s="236"/>
      <c r="C6" s="236"/>
      <c r="D6" s="236"/>
      <c r="E6" s="236"/>
      <c r="F6" s="236"/>
      <c r="G6" s="236"/>
      <c r="I6" s="236" t="s">
        <v>142</v>
      </c>
      <c r="J6" s="236"/>
      <c r="K6" s="236"/>
      <c r="L6" s="236"/>
      <c r="M6" s="236"/>
      <c r="N6" s="236"/>
      <c r="O6" s="236"/>
    </row>
    <row r="7" spans="1:15" ht="15.75" x14ac:dyDescent="0.25">
      <c r="A7" s="236" t="s">
        <v>219</v>
      </c>
      <c r="B7" s="236"/>
      <c r="C7" s="236"/>
      <c r="D7" s="236"/>
      <c r="E7" s="236"/>
      <c r="F7" s="236"/>
      <c r="G7" s="236"/>
      <c r="I7" s="236" t="s">
        <v>219</v>
      </c>
      <c r="J7" s="236"/>
      <c r="K7" s="236"/>
      <c r="L7" s="236"/>
      <c r="M7" s="236"/>
      <c r="N7" s="236"/>
      <c r="O7" s="236"/>
    </row>
    <row r="9" spans="1:15" x14ac:dyDescent="0.25">
      <c r="A9" s="97" t="s">
        <v>6</v>
      </c>
      <c r="B9" s="133" t="str">
        <f>VLOOKUP($G$9,ESPANOL!$A$11:$AW$55,2,FALSE)</f>
        <v>4A-B-05</v>
      </c>
      <c r="C9" s="2"/>
      <c r="D9" s="2"/>
      <c r="E9" s="2"/>
      <c r="F9" s="97" t="s">
        <v>65</v>
      </c>
      <c r="G9" s="137">
        <v>5</v>
      </c>
      <c r="I9" s="97" t="s">
        <v>6</v>
      </c>
      <c r="J9" s="133" t="str">
        <f>VLOOKUP($O$9,ESPANOL!$A$11:$AW$55,2,FALSE)</f>
        <v>4A-B-36</v>
      </c>
      <c r="K9" s="2"/>
      <c r="L9" s="2"/>
      <c r="M9" s="2"/>
      <c r="N9" s="97" t="s">
        <v>65</v>
      </c>
      <c r="O9" s="137">
        <v>36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132</v>
      </c>
      <c r="B11" s="134" t="str">
        <f>VLOOKUP($G$9,ESPANOL!$A$11:$AW$55,3,FALSE)</f>
        <v>CARLOS JOSE</v>
      </c>
      <c r="C11" s="102"/>
      <c r="D11" s="102"/>
      <c r="E11" s="102"/>
      <c r="F11" s="97" t="s">
        <v>140</v>
      </c>
      <c r="G11" s="137" t="s">
        <v>217</v>
      </c>
      <c r="I11" s="97" t="s">
        <v>132</v>
      </c>
      <c r="J11" s="133" t="str">
        <f>VLOOKUP($O$9,ESPANOL!$A$11:$AW$55,3,FALSE)</f>
        <v>SANDRO</v>
      </c>
      <c r="K11" s="102"/>
      <c r="L11" s="102"/>
      <c r="M11" s="102"/>
      <c r="N11" s="97" t="s">
        <v>140</v>
      </c>
      <c r="O11" s="137" t="s">
        <v>217</v>
      </c>
    </row>
    <row r="12" spans="1:15" ht="8.25" customHeight="1" x14ac:dyDescent="0.25"/>
    <row r="13" spans="1:15" ht="17.45" customHeight="1" x14ac:dyDescent="0.25">
      <c r="A13" s="238" t="s">
        <v>7</v>
      </c>
      <c r="B13" s="238"/>
      <c r="C13" s="238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39" t="s">
        <v>7</v>
      </c>
      <c r="J13" s="238"/>
      <c r="K13" s="238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5">
      <c r="A14" s="237" t="s">
        <v>8</v>
      </c>
      <c r="B14" s="237"/>
      <c r="C14" s="237"/>
      <c r="D14" s="163">
        <f>VLOOKUP($G$9,ESPANOL!$A$11:$AW$55,40,FALSE)</f>
        <v>79.5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37" t="s">
        <v>8</v>
      </c>
      <c r="J14" s="237"/>
      <c r="K14" s="237"/>
      <c r="L14" s="163">
        <f>VLOOKUP($O$9,ESPANOL!$A$11:$AW$55,40,FALSE)</f>
        <v>75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37" t="s">
        <v>118</v>
      </c>
      <c r="B15" s="237"/>
      <c r="C15" s="237"/>
      <c r="D15" s="163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37" t="s">
        <v>118</v>
      </c>
      <c r="J15" s="237"/>
      <c r="K15" s="237"/>
      <c r="L15" s="163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37" t="s">
        <v>9</v>
      </c>
      <c r="B16" s="237"/>
      <c r="C16" s="237"/>
      <c r="D16" s="163">
        <f>VLOOKUP($G$9,MATEMATICA!$A$11:$AW$55,40,FALSE)</f>
        <v>71.75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37" t="s">
        <v>9</v>
      </c>
      <c r="J16" s="237"/>
      <c r="K16" s="237"/>
      <c r="L16" s="163">
        <f>VLOOKUP($O$9,MATEMATICA!$A$11:$AW$55,40,FALSE)</f>
        <v>82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37" t="s">
        <v>10</v>
      </c>
      <c r="B17" s="237"/>
      <c r="C17" s="237"/>
      <c r="D17" s="163">
        <f>VLOOKUP($G$9,SOCIALES!$A$11:$AW$55,40,FALSE)</f>
        <v>77.25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37" t="s">
        <v>10</v>
      </c>
      <c r="J17" s="237"/>
      <c r="K17" s="237"/>
      <c r="L17" s="163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37" t="s">
        <v>11</v>
      </c>
      <c r="B18" s="237"/>
      <c r="C18" s="237"/>
      <c r="D18" s="163">
        <f>VLOOKUP($G$9,NATURALES!$A$11:$AW$55,40,FALSE)</f>
        <v>70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37" t="s">
        <v>11</v>
      </c>
      <c r="J18" s="237"/>
      <c r="K18" s="237"/>
      <c r="L18" s="163">
        <f>VLOOKUP($O$9,NATURALES!$A$11:$AW$55,40,FALSE)</f>
        <v>35.75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37" t="s">
        <v>12</v>
      </c>
      <c r="B19" s="237"/>
      <c r="C19" s="237"/>
      <c r="D19" s="163">
        <f>VLOOKUP($G$9,EDU.ARTISTICA!$A$11:$AW$55,40,FALSE)</f>
        <v>72.25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37" t="s">
        <v>12</v>
      </c>
      <c r="J19" s="237"/>
      <c r="K19" s="237"/>
      <c r="L19" s="163">
        <f>VLOOKUP($O$9,EDU.ARTISTICA!$A$11:$AW$55,40,FALSE)</f>
        <v>75.5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37" t="s">
        <v>13</v>
      </c>
      <c r="B20" s="237"/>
      <c r="C20" s="237"/>
      <c r="D20" s="163">
        <f>VLOOKUP($G$9,EDU.FISICA!$A$11:$AW$55,40,FALSE)</f>
        <v>72.5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37" t="s">
        <v>13</v>
      </c>
      <c r="J20" s="237"/>
      <c r="K20" s="237"/>
      <c r="L20" s="163">
        <f>VLOOKUP($O$9,EDU.FISICA!$A$11:$AW$55,40,FALSE)</f>
        <v>71.25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37" t="s">
        <v>119</v>
      </c>
      <c r="B21" s="237"/>
      <c r="C21" s="237"/>
      <c r="D21" s="163">
        <f>VLOOKUP($G$9,RELIGION!$A$11:$AW$55,40,FALSE)</f>
        <v>86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37" t="s">
        <v>119</v>
      </c>
      <c r="J21" s="237"/>
      <c r="K21" s="237"/>
      <c r="L21" s="163">
        <f>VLOOKUP($O$9,RELIGION!$A$11:$AW$55,40,FALSE)</f>
        <v>73.25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122</v>
      </c>
      <c r="I23" t="s">
        <v>121</v>
      </c>
    </row>
    <row r="30" spans="1:15" x14ac:dyDescent="0.25">
      <c r="A30" s="235" t="s">
        <v>66</v>
      </c>
      <c r="B30" s="235"/>
      <c r="C30" s="235"/>
      <c r="D30" s="235"/>
      <c r="E30" s="235"/>
      <c r="F30" s="235"/>
      <c r="G30" s="235"/>
      <c r="I30" s="235" t="s">
        <v>66</v>
      </c>
      <c r="J30" s="235"/>
      <c r="K30" s="235"/>
      <c r="L30" s="235"/>
      <c r="M30" s="235"/>
      <c r="N30" s="235"/>
      <c r="O30" s="235"/>
    </row>
    <row r="31" spans="1:15" ht="15.75" x14ac:dyDescent="0.25">
      <c r="A31" s="236" t="s">
        <v>142</v>
      </c>
      <c r="B31" s="236"/>
      <c r="C31" s="236"/>
      <c r="D31" s="236"/>
      <c r="E31" s="236"/>
      <c r="F31" s="236"/>
      <c r="G31" s="236"/>
      <c r="I31" s="236" t="s">
        <v>142</v>
      </c>
      <c r="J31" s="236"/>
      <c r="K31" s="236"/>
      <c r="L31" s="236"/>
      <c r="M31" s="236"/>
      <c r="N31" s="236"/>
      <c r="O31" s="236"/>
    </row>
    <row r="32" spans="1:15" ht="15.75" x14ac:dyDescent="0.25">
      <c r="A32" s="236" t="s">
        <v>219</v>
      </c>
      <c r="B32" s="236"/>
      <c r="C32" s="236"/>
      <c r="D32" s="236"/>
      <c r="E32" s="236"/>
      <c r="F32" s="236"/>
      <c r="G32" s="236"/>
      <c r="I32" s="236" t="s">
        <v>219</v>
      </c>
      <c r="J32" s="236"/>
      <c r="K32" s="236"/>
      <c r="L32" s="236"/>
      <c r="M32" s="236"/>
      <c r="N32" s="236"/>
      <c r="O32" s="236"/>
    </row>
    <row r="34" spans="1:15" x14ac:dyDescent="0.25">
      <c r="A34" s="97" t="s">
        <v>6</v>
      </c>
      <c r="B34" s="133" t="str">
        <f>VLOOKUP($G$34,ESPANOL!$A$11:$AW$55,2,FALSE)</f>
        <v>4A-B-37</v>
      </c>
      <c r="C34" s="2"/>
      <c r="D34" s="2"/>
      <c r="E34" s="2"/>
      <c r="F34" s="97" t="s">
        <v>65</v>
      </c>
      <c r="G34" s="137">
        <v>37</v>
      </c>
      <c r="I34" s="97" t="s">
        <v>6</v>
      </c>
      <c r="J34" s="133" t="str">
        <f>VLOOKUP($O$34,ESPANOL!$A$11:$AW$55,2,FALSE)</f>
        <v>4A-B-38</v>
      </c>
      <c r="K34" s="2"/>
      <c r="L34" s="2"/>
      <c r="M34" s="2"/>
      <c r="N34" s="97" t="s">
        <v>65</v>
      </c>
      <c r="O34" s="137">
        <v>38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132</v>
      </c>
      <c r="B36" s="133">
        <f>VLOOKUP($G$34,ESPANOL!$A$11:$AW$55,3,FALSE)</f>
        <v>0</v>
      </c>
      <c r="C36" s="102"/>
      <c r="D36" s="102"/>
      <c r="E36" s="102"/>
      <c r="F36" s="97" t="s">
        <v>140</v>
      </c>
      <c r="G36" s="137" t="s">
        <v>217</v>
      </c>
      <c r="I36" s="97" t="s">
        <v>132</v>
      </c>
      <c r="J36" s="133">
        <f>VLOOKUP($O$34,ESPANOL!$A$11:$AW$55,3,FALSE)</f>
        <v>0</v>
      </c>
      <c r="K36" s="102"/>
      <c r="L36" s="102"/>
      <c r="M36" s="102"/>
      <c r="N36" s="97" t="s">
        <v>140</v>
      </c>
      <c r="O36" s="137" t="s">
        <v>217</v>
      </c>
    </row>
    <row r="37" spans="1:15" ht="7.35" customHeight="1" x14ac:dyDescent="0.25"/>
    <row r="38" spans="1:15" ht="16.7" customHeight="1" x14ac:dyDescent="0.25">
      <c r="A38" s="238" t="s">
        <v>7</v>
      </c>
      <c r="B38" s="238"/>
      <c r="C38" s="238"/>
      <c r="D38" s="104" t="s">
        <v>117</v>
      </c>
      <c r="E38" s="103" t="s">
        <v>45</v>
      </c>
      <c r="F38" s="103" t="s">
        <v>49</v>
      </c>
      <c r="G38" s="103" t="s">
        <v>143</v>
      </c>
      <c r="I38" s="238" t="s">
        <v>7</v>
      </c>
      <c r="J38" s="238"/>
      <c r="K38" s="238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8.75" x14ac:dyDescent="0.25">
      <c r="A39" s="237" t="s">
        <v>8</v>
      </c>
      <c r="B39" s="237"/>
      <c r="C39" s="237"/>
      <c r="D39" s="163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37" t="s">
        <v>8</v>
      </c>
      <c r="J39" s="237"/>
      <c r="K39" s="237"/>
      <c r="L39" s="163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37" t="s">
        <v>118</v>
      </c>
      <c r="B40" s="237"/>
      <c r="C40" s="237"/>
      <c r="D40" s="163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37" t="s">
        <v>118</v>
      </c>
      <c r="J40" s="237"/>
      <c r="K40" s="237"/>
      <c r="L40" s="163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37" t="s">
        <v>9</v>
      </c>
      <c r="B41" s="237"/>
      <c r="C41" s="237"/>
      <c r="D41" s="163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37" t="s">
        <v>9</v>
      </c>
      <c r="J41" s="237"/>
      <c r="K41" s="237"/>
      <c r="L41" s="163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37" t="s">
        <v>10</v>
      </c>
      <c r="B42" s="237"/>
      <c r="C42" s="237"/>
      <c r="D42" s="163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37" t="s">
        <v>10</v>
      </c>
      <c r="J42" s="237"/>
      <c r="K42" s="237"/>
      <c r="L42" s="163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37" t="s">
        <v>11</v>
      </c>
      <c r="B43" s="237"/>
      <c r="C43" s="237"/>
      <c r="D43" s="163">
        <f>VLOOKUP($G$34,NATURALES!$A$11:$AW$55,40,FALSE)</f>
        <v>78.75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37" t="s">
        <v>11</v>
      </c>
      <c r="J43" s="237"/>
      <c r="K43" s="237"/>
      <c r="L43" s="163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37" t="s">
        <v>12</v>
      </c>
      <c r="B44" s="237"/>
      <c r="C44" s="237"/>
      <c r="D44" s="163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37" t="s">
        <v>12</v>
      </c>
      <c r="J44" s="237"/>
      <c r="K44" s="237"/>
      <c r="L44" s="163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37" t="s">
        <v>13</v>
      </c>
      <c r="B45" s="237"/>
      <c r="C45" s="237"/>
      <c r="D45" s="163">
        <f>VLOOKUP($G$34,EDU.FISICA!$A$11:$AW$55,40,FALSE)</f>
        <v>81.25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37" t="s">
        <v>13</v>
      </c>
      <c r="J45" s="237"/>
      <c r="K45" s="237"/>
      <c r="L45" s="163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37" t="s">
        <v>119</v>
      </c>
      <c r="B46" s="237"/>
      <c r="C46" s="237"/>
      <c r="D46" s="163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37" t="s">
        <v>119</v>
      </c>
      <c r="J46" s="237"/>
      <c r="K46" s="237"/>
      <c r="L46" s="163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K13" sqref="AK13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254" t="s">
        <v>145</v>
      </c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</row>
    <row r="2" spans="1:37" ht="31.5" x14ac:dyDescent="0.25">
      <c r="J2" s="255" t="s">
        <v>64</v>
      </c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</row>
    <row r="4" spans="1:37" x14ac:dyDescent="0.25">
      <c r="J4" s="269" t="s">
        <v>110</v>
      </c>
      <c r="K4" s="269"/>
      <c r="L4" s="96" t="str">
        <f>VLOOKUP($L$6,ESPANOL!$A$11:$AW$55,2,FALSE)</f>
        <v>4A-B-06</v>
      </c>
      <c r="M4" s="85"/>
      <c r="N4" s="85"/>
      <c r="O4" s="85"/>
      <c r="P4" s="85"/>
      <c r="Q4" s="85"/>
      <c r="R4" s="85"/>
      <c r="T4" s="269" t="s">
        <v>109</v>
      </c>
      <c r="U4" s="269"/>
      <c r="V4" s="95" t="str">
        <f>VLOOKUP($L$6,ESPANOL!$A$11:$AW$55,3,FALSE)</f>
        <v>CESAR AUGUSTO</v>
      </c>
      <c r="W4" s="85"/>
      <c r="X4" s="85"/>
      <c r="Y4" s="85"/>
      <c r="Z4" s="85"/>
      <c r="AA4" s="85"/>
      <c r="AB4" s="85"/>
    </row>
    <row r="5" spans="1:37" x14ac:dyDescent="0.25">
      <c r="A5" s="253" t="s">
        <v>67</v>
      </c>
      <c r="B5" s="253"/>
      <c r="C5" s="253"/>
      <c r="D5" s="253"/>
      <c r="E5" s="253"/>
      <c r="F5" s="253"/>
      <c r="G5" s="253"/>
      <c r="H5" s="253"/>
      <c r="I5" s="253"/>
      <c r="K5" s="23"/>
    </row>
    <row r="6" spans="1:37" x14ac:dyDescent="0.25">
      <c r="A6" s="253" t="s">
        <v>60</v>
      </c>
      <c r="B6" s="253"/>
      <c r="C6" s="253"/>
      <c r="D6" s="253"/>
      <c r="E6" s="253"/>
      <c r="F6" s="253"/>
      <c r="G6" s="253"/>
      <c r="H6" s="253"/>
      <c r="I6" s="253"/>
      <c r="J6" s="270" t="s">
        <v>108</v>
      </c>
      <c r="K6" s="270"/>
      <c r="L6" s="86">
        <v>6</v>
      </c>
      <c r="N6" s="270" t="s">
        <v>111</v>
      </c>
      <c r="O6" s="270"/>
      <c r="P6" s="87" t="s">
        <v>217</v>
      </c>
      <c r="R6" s="270" t="s">
        <v>112</v>
      </c>
      <c r="S6" s="270"/>
      <c r="T6" s="270"/>
      <c r="U6" s="88" t="s">
        <v>113</v>
      </c>
      <c r="W6" s="269" t="s">
        <v>114</v>
      </c>
      <c r="X6" s="269"/>
      <c r="Y6" s="89" t="s">
        <v>115</v>
      </c>
    </row>
    <row r="7" spans="1:37" x14ac:dyDescent="0.25">
      <c r="A7" s="253" t="s">
        <v>61</v>
      </c>
      <c r="B7" s="253"/>
      <c r="C7" s="253"/>
      <c r="D7" s="253"/>
      <c r="E7" s="253"/>
      <c r="F7" s="253"/>
      <c r="G7" s="253"/>
      <c r="H7" s="253"/>
      <c r="I7" s="253"/>
    </row>
    <row r="8" spans="1:37" ht="7.7" customHeight="1" x14ac:dyDescent="0.25"/>
    <row r="9" spans="1:37" ht="19.5" customHeight="1" x14ac:dyDescent="0.25">
      <c r="A9" s="258" t="s">
        <v>18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80" t="s">
        <v>30</v>
      </c>
      <c r="B11" s="281"/>
      <c r="C11" s="282"/>
      <c r="D11" s="259" t="s">
        <v>31</v>
      </c>
      <c r="E11" s="260"/>
      <c r="F11" s="260"/>
      <c r="G11" s="261"/>
      <c r="H11" s="242" t="s">
        <v>32</v>
      </c>
      <c r="I11" s="243"/>
      <c r="J11" s="243"/>
      <c r="K11" s="244"/>
      <c r="L11" s="245" t="s">
        <v>33</v>
      </c>
      <c r="M11" s="246"/>
      <c r="N11" s="246"/>
      <c r="O11" s="247"/>
      <c r="P11" s="245" t="s">
        <v>34</v>
      </c>
      <c r="Q11" s="246"/>
      <c r="R11" s="246"/>
      <c r="S11" s="247"/>
      <c r="T11" s="251" t="s">
        <v>35</v>
      </c>
      <c r="U11" s="251"/>
      <c r="V11" s="251"/>
      <c r="W11" s="251"/>
      <c r="X11" s="252" t="s">
        <v>36</v>
      </c>
      <c r="Y11" s="252" t="s">
        <v>62</v>
      </c>
      <c r="Z11" s="251" t="s">
        <v>20</v>
      </c>
      <c r="AA11" s="251"/>
      <c r="AB11" s="251"/>
      <c r="AC11" s="251"/>
      <c r="AD11" s="251" t="s">
        <v>21</v>
      </c>
      <c r="AE11" s="251"/>
      <c r="AF11" s="251"/>
      <c r="AG11" s="251"/>
      <c r="AH11" s="241" t="s">
        <v>37</v>
      </c>
      <c r="AI11" s="241"/>
      <c r="AJ11" s="241" t="s">
        <v>38</v>
      </c>
      <c r="AK11" s="241"/>
    </row>
    <row r="12" spans="1:37" ht="35.450000000000003" customHeight="1" x14ac:dyDescent="0.25">
      <c r="A12" s="283"/>
      <c r="B12" s="284"/>
      <c r="C12" s="285"/>
      <c r="D12" s="262"/>
      <c r="E12" s="263"/>
      <c r="F12" s="263"/>
      <c r="G12" s="264"/>
      <c r="H12" s="242" t="s">
        <v>39</v>
      </c>
      <c r="I12" s="243"/>
      <c r="J12" s="243"/>
      <c r="K12" s="244"/>
      <c r="L12" s="245" t="s">
        <v>40</v>
      </c>
      <c r="M12" s="246"/>
      <c r="N12" s="246"/>
      <c r="O12" s="247"/>
      <c r="P12" s="248" t="s">
        <v>41</v>
      </c>
      <c r="Q12" s="249"/>
      <c r="R12" s="249"/>
      <c r="S12" s="250"/>
      <c r="T12" s="251"/>
      <c r="U12" s="251"/>
      <c r="V12" s="251"/>
      <c r="W12" s="251"/>
      <c r="X12" s="252"/>
      <c r="Y12" s="252"/>
      <c r="Z12" s="240" t="s">
        <v>42</v>
      </c>
      <c r="AA12" s="240" t="s">
        <v>43</v>
      </c>
      <c r="AB12" s="240" t="s">
        <v>44</v>
      </c>
      <c r="AC12" s="240" t="s">
        <v>45</v>
      </c>
      <c r="AD12" s="240" t="s">
        <v>46</v>
      </c>
      <c r="AE12" s="240" t="s">
        <v>47</v>
      </c>
      <c r="AF12" s="240" t="s">
        <v>48</v>
      </c>
      <c r="AG12" s="240" t="s">
        <v>49</v>
      </c>
      <c r="AH12" s="240" t="s">
        <v>50</v>
      </c>
      <c r="AI12" s="240" t="s">
        <v>51</v>
      </c>
      <c r="AJ12" s="241"/>
      <c r="AK12" s="241"/>
    </row>
    <row r="13" spans="1:37" ht="24.6" customHeight="1" x14ac:dyDescent="0.25">
      <c r="A13" s="277" t="s">
        <v>52</v>
      </c>
      <c r="B13" s="278"/>
      <c r="C13" s="279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52"/>
      <c r="Y13" s="252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92" t="s">
        <v>63</v>
      </c>
      <c r="AK13" s="92" t="s">
        <v>58</v>
      </c>
    </row>
    <row r="14" spans="1:37" ht="19.350000000000001" customHeight="1" x14ac:dyDescent="0.25">
      <c r="A14" s="274" t="s">
        <v>59</v>
      </c>
      <c r="B14" s="256" t="s">
        <v>22</v>
      </c>
      <c r="C14" s="93" t="s">
        <v>88</v>
      </c>
      <c r="D14" s="94" t="str">
        <f>VLOOKUP($L$6,ESPANOL!$A$11:$AW$55,4,FALSE)</f>
        <v>MONTAS VASQUEZ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71">
        <f>VLOOKUP($L$6,ESPANOL!$A$11:$AW$55,36,FALSE)</f>
        <v>0</v>
      </c>
      <c r="U14" s="271">
        <f>VLOOKUP($L$6,ESPANOL!$A$11:$AW$55,37,FALSE)</f>
        <v>94.25</v>
      </c>
      <c r="V14" s="271">
        <f>VLOOKUP($L$6,ESPANOL!$A$11:$AW$55,38,FALSE)</f>
        <v>96.25</v>
      </c>
      <c r="W14" s="271">
        <f>VLOOKUP($L$6,ESPANOL!$A$11:$AW$55,39,FALSE)</f>
        <v>96</v>
      </c>
      <c r="X14" s="286">
        <f>VLOOKUP($L$6,ESPANOL!$A$11:$AW$55,40,FALSE)</f>
        <v>96.5</v>
      </c>
      <c r="Y14" s="288">
        <f>VLOOKUP($L$6,ESPANOL!$A$11:$AW$55,41,FALSE)</f>
        <v>95.75</v>
      </c>
      <c r="Z14" s="265">
        <f>VLOOKUP($L$6,ESPANOL!$A$11:$BC$55,43,FALSE)</f>
        <v>0</v>
      </c>
      <c r="AA14" s="265" t="str">
        <f>VLOOKUP($L$6,ESPANOL!$A$11:$BC$55,44,FALSE)</f>
        <v/>
      </c>
      <c r="AB14" s="265">
        <f>VLOOKUP($L$6,ESPANOL!$A$11:$BC$55,45,FALSE)</f>
        <v>0</v>
      </c>
      <c r="AC14" s="288">
        <f>VLOOKUP($L$6,ESPANOL!$A$11:$BC$55,46,FALSE)</f>
        <v>0</v>
      </c>
      <c r="AD14" s="267" t="str">
        <f>VLOOKUP($L$6,ESPANOL!$A$11:$BC$55,47,FALSE)</f>
        <v/>
      </c>
      <c r="AE14" s="265" t="str">
        <f>VLOOKUP($L$6,ESPANOL!$A$11:$BC$55,48,FALSE)</f>
        <v/>
      </c>
      <c r="AF14" s="265">
        <f>VLOOKUP($L$6,ESPANOL!$A$11:$BC$55,49,FALSE)</f>
        <v>0</v>
      </c>
      <c r="AG14" s="290">
        <f>VLOOKUP($L$6,ESPANOL!$A$11:$BC$55,50,FALSE)</f>
        <v>0</v>
      </c>
      <c r="AH14" s="288" t="str">
        <f>VLOOKUP($L$6,ESPANOL!$A$11:$BC$55,51,FALSE)</f>
        <v/>
      </c>
      <c r="AI14" s="265" t="str">
        <f>VLOOKUP($L$6,ESPANOL!$A$11:$BC$55,52,FALSE)</f>
        <v/>
      </c>
      <c r="AJ14" s="286">
        <f>VLOOKUP($L$6,ESPANOL!$A$11:$BC$55,53,FALSE)</f>
        <v>0</v>
      </c>
      <c r="AK14" s="292">
        <f>VLOOKUP($L$6,ESPANOL!$A$11:$BC$55,54,FALSE)</f>
        <v>95.75</v>
      </c>
    </row>
    <row r="15" spans="1:37" ht="19.350000000000001" customHeight="1" x14ac:dyDescent="0.25">
      <c r="A15" s="275"/>
      <c r="B15" s="257"/>
      <c r="C15" s="93" t="s">
        <v>89</v>
      </c>
      <c r="D15" s="94">
        <f>VLOOKUP($L$6,ESPANOL!$A$11:$AW$55,5,FALSE)</f>
        <v>95</v>
      </c>
      <c r="E15" s="94">
        <f>VLOOKUP($L$6,ESPANOL!$A$11:$AW$55,7,FALSE)</f>
        <v>96</v>
      </c>
      <c r="F15" s="94">
        <f>VLOOKUP($L$6,ESPANOL!$A$11:$AW$55,9,FALSE)</f>
        <v>96</v>
      </c>
      <c r="G15" s="94">
        <f>VLOOKUP($L$6,ESPANOL!$A$11:$AW$55,11,FALSE)</f>
        <v>90</v>
      </c>
      <c r="H15" s="94">
        <f>VLOOKUP($L$6,ESPANOL!$A$11:$AW$55,13,FALSE)</f>
        <v>97</v>
      </c>
      <c r="I15" s="94">
        <f>VLOOKUP($L$6,ESPANOL!$A$11:$AW$55,15,FALSE)</f>
        <v>99</v>
      </c>
      <c r="J15" s="94">
        <f>VLOOKUP($L$6,ESPANOL!$A$11:$AW$55,17,FALSE)</f>
        <v>94</v>
      </c>
      <c r="K15" s="94">
        <f>VLOOKUP($L$6,ESPANOL!$A$11:$AW$55,19,FALSE)</f>
        <v>95</v>
      </c>
      <c r="L15" s="94">
        <f>VLOOKUP($L$6,ESPANOL!$A$11:$AW$55,21,FALSE)</f>
        <v>98</v>
      </c>
      <c r="M15" s="94">
        <f>VLOOKUP($L$6,ESPANOL!$A$11:$AW$55,23,FALSE)</f>
        <v>97</v>
      </c>
      <c r="N15" s="94">
        <f>VLOOKUP($L$6,ESPANOL!$A$11:$AW$55,25,FALSE)</f>
        <v>94</v>
      </c>
      <c r="O15" s="94">
        <f>VLOOKUP($L$6,ESPANOL!$A$11:$AW$55,27,FALSE)</f>
        <v>95</v>
      </c>
      <c r="P15" s="94">
        <f>VLOOKUP($L$6,ESPANOL!$A$11:$AW$55,29,FALSE)</f>
        <v>98</v>
      </c>
      <c r="Q15" s="94">
        <f>VLOOKUP($L$6,ESPANOL!$A$11:$AW$55,31,FALSE)</f>
        <v>96</v>
      </c>
      <c r="R15" s="94">
        <f>VLOOKUP($L$6,ESPANOL!$A$11:$AW$55,33,FALSE)</f>
        <v>95</v>
      </c>
      <c r="S15" s="94">
        <f>VLOOKUP($L$6,ESPANOL!$A$11:$AW$55,35,FALSE)</f>
        <v>97</v>
      </c>
      <c r="T15" s="272"/>
      <c r="U15" s="272"/>
      <c r="V15" s="272"/>
      <c r="W15" s="272"/>
      <c r="X15" s="287"/>
      <c r="Y15" s="289"/>
      <c r="Z15" s="266"/>
      <c r="AA15" s="266"/>
      <c r="AB15" s="266"/>
      <c r="AC15" s="289"/>
      <c r="AD15" s="268"/>
      <c r="AE15" s="266"/>
      <c r="AF15" s="266"/>
      <c r="AG15" s="291"/>
      <c r="AH15" s="289"/>
      <c r="AI15" s="266"/>
      <c r="AJ15" s="287"/>
      <c r="AK15" s="293"/>
    </row>
    <row r="16" spans="1:37" ht="19.350000000000001" customHeight="1" x14ac:dyDescent="0.25">
      <c r="A16" s="275"/>
      <c r="B16" s="256" t="s">
        <v>23</v>
      </c>
      <c r="C16" s="93" t="s">
        <v>88</v>
      </c>
      <c r="D16" s="94" t="str">
        <f>VLOOKUP($L$6,INGLES!$A$11:$AW$55,4,FALSE)</f>
        <v>MONTAS VASQUEZ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71">
        <f>VLOOKUP($L$6,INGLES!$A$11:$AW$55,36,FALSE)</f>
        <v>0</v>
      </c>
      <c r="U16" s="271">
        <f>VLOOKUP($L$6,INGLES!$A$11:$AW$55,37,FALSE)</f>
        <v>0</v>
      </c>
      <c r="V16" s="271">
        <f>VLOOKUP($L$6,INGLES!$A$11:$AW$55,38,FALSE)</f>
        <v>0</v>
      </c>
      <c r="W16" s="271">
        <f>VLOOKUP($L$6,INGLES!$A$11:$AW$55,39,FALSE)</f>
        <v>0</v>
      </c>
      <c r="X16" s="286">
        <f>VLOOKUP($L$6,INGLES!$A$11:$AW$55,40,FALSE)</f>
        <v>0</v>
      </c>
      <c r="Y16" s="288">
        <f>VLOOKUP($L$6,INGLES!$A$11:$AW$55,41,FALSE)</f>
        <v>0</v>
      </c>
      <c r="Z16" s="265">
        <f>VLOOKUP($L$6,INGLES!$A$11:$BC$55,43,FALSE)</f>
        <v>0</v>
      </c>
      <c r="AA16" s="265">
        <f>VLOOKUP($L$6,INGLES!$A$11:$BC$55,44,FALSE)</f>
        <v>0</v>
      </c>
      <c r="AB16" s="265">
        <f>VLOOKUP($L$6,INGLES!$A$11:$BC$55,45,FALSE)</f>
        <v>0</v>
      </c>
      <c r="AC16" s="288">
        <f>VLOOKUP($L$6,INGLES!$A$11:$BC$55,46,FALSE)</f>
        <v>0</v>
      </c>
      <c r="AD16" s="267" t="str">
        <f>VLOOKUP($L$6,INGLES!$A$11:$BC$55,47,FALSE)</f>
        <v/>
      </c>
      <c r="AE16" s="265" t="str">
        <f>VLOOKUP($L$6,INGLES!$A$11:$BC$55,48,FALSE)</f>
        <v/>
      </c>
      <c r="AF16" s="265">
        <f>VLOOKUP($L$6,INGLES!$A$11:$BC$55,49,FALSE)</f>
        <v>0</v>
      </c>
      <c r="AG16" s="290">
        <f>VLOOKUP($L$6,INGLES!$A$11:$BC$55,50,FALSE)</f>
        <v>0</v>
      </c>
      <c r="AH16" s="290" t="str">
        <f>VLOOKUP($L$6,INGLES!$A$11:$BC$55,51,FALSE)</f>
        <v/>
      </c>
      <c r="AI16" s="265" t="str">
        <f>VLOOKUP($L$6,INGLES!$A$11:$BC$55,52,FALSE)</f>
        <v/>
      </c>
      <c r="AJ16" s="286">
        <f>VLOOKUP($L$6,INGLES!$A$11:$BC$55,53,FALSE)</f>
        <v>0</v>
      </c>
      <c r="AK16" s="292" t="str">
        <f>VLOOKUP($L$6,INGLES!$A$11:$BC$55,54,FALSE)</f>
        <v/>
      </c>
    </row>
    <row r="17" spans="1:37" ht="19.350000000000001" customHeight="1" x14ac:dyDescent="0.25">
      <c r="A17" s="275"/>
      <c r="B17" s="257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272"/>
      <c r="U17" s="272"/>
      <c r="V17" s="272"/>
      <c r="W17" s="272"/>
      <c r="X17" s="287"/>
      <c r="Y17" s="289"/>
      <c r="Z17" s="266"/>
      <c r="AA17" s="266"/>
      <c r="AB17" s="266"/>
      <c r="AC17" s="289"/>
      <c r="AD17" s="268"/>
      <c r="AE17" s="266"/>
      <c r="AF17" s="266"/>
      <c r="AG17" s="291"/>
      <c r="AH17" s="291"/>
      <c r="AI17" s="266"/>
      <c r="AJ17" s="287"/>
      <c r="AK17" s="293"/>
    </row>
    <row r="18" spans="1:37" ht="19.350000000000001" customHeight="1" x14ac:dyDescent="0.25">
      <c r="A18" s="275"/>
      <c r="B18" s="256" t="s">
        <v>24</v>
      </c>
      <c r="C18" s="93" t="s">
        <v>88</v>
      </c>
      <c r="D18" s="94" t="str">
        <f>VLOOKUP($L$6,MATEMATICA!$A$11:$AW$55,4,FALSE)</f>
        <v>MONTAS VASQUEZ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71">
        <f>VLOOKUP($L$6,MATEMATICA!$A$11:$AW$55,36,FALSE)</f>
        <v>0</v>
      </c>
      <c r="U18" s="271">
        <f>VLOOKUP($L$6,MATEMATICA!$A$11:$AW$55,37,FALSE)</f>
        <v>98.25</v>
      </c>
      <c r="V18" s="271">
        <f>VLOOKUP($L$6,MATEMATICA!$A$11:$AW$55,38,FALSE)</f>
        <v>99.5</v>
      </c>
      <c r="W18" s="271">
        <f>VLOOKUP($L$6,MATEMATICA!$A$11:$AW$55,39,FALSE)</f>
        <v>99.25</v>
      </c>
      <c r="X18" s="286">
        <f>VLOOKUP($L$6,MATEMATICA!$A$11:$AW$55,40,FALSE)</f>
        <v>99.75</v>
      </c>
      <c r="Y18" s="288">
        <f>VLOOKUP($L$6,MATEMATICA!$A$11:$AW$55,41,FALSE)</f>
        <v>99.1875</v>
      </c>
      <c r="Z18" s="265">
        <f>VLOOKUP($L$6,MATEMATICA!$A$11:$BC$55,43,FALSE)</f>
        <v>0</v>
      </c>
      <c r="AA18" s="265" t="str">
        <f>VLOOKUP($L$6,MATEMATICA!$A$11:$BC$55,44,FALSE)</f>
        <v/>
      </c>
      <c r="AB18" s="265">
        <f>VLOOKUP($L$6,MATEMATICA!$A$11:$BC$55,45,FALSE)</f>
        <v>0</v>
      </c>
      <c r="AC18" s="288">
        <f>VLOOKUP($L$6,MATEMATICA!$A$11:$BC$55,46,FALSE)</f>
        <v>0</v>
      </c>
      <c r="AD18" s="267" t="str">
        <f>VLOOKUP($L$6,MATEMATICA!$A$11:$BC$55,47,FALSE)</f>
        <v/>
      </c>
      <c r="AE18" s="265" t="str">
        <f>VLOOKUP($L$6,MATEMATICA!$A$11:$BC$55,48,FALSE)</f>
        <v/>
      </c>
      <c r="AF18" s="265">
        <f>VLOOKUP($L$6,MATEMATICA!$A$11:$BC$55,49,FALSE)</f>
        <v>0</v>
      </c>
      <c r="AG18" s="290">
        <f>VLOOKUP($L$6,MATEMATICA!$A$11:$BC$55,50,FALSE)</f>
        <v>0</v>
      </c>
      <c r="AH18" s="290" t="str">
        <f>VLOOKUP($L$6,MATEMATICA!$A$11:$BC$55,51,FALSE)</f>
        <v/>
      </c>
      <c r="AI18" s="265" t="str">
        <f>VLOOKUP($L$6,MATEMATICA!$A$11:$BC$55,52,FALSE)</f>
        <v/>
      </c>
      <c r="AJ18" s="286">
        <f>VLOOKUP($L$6,MATEMATICA!$A$11:$BC$55,53,FALSE)</f>
        <v>0</v>
      </c>
      <c r="AK18" s="292">
        <f>VLOOKUP($L$6,MATEMATICA!$A$11:$BC$55,54,FALSE)</f>
        <v>99.1875</v>
      </c>
    </row>
    <row r="19" spans="1:37" ht="19.350000000000001" customHeight="1" x14ac:dyDescent="0.25">
      <c r="A19" s="275"/>
      <c r="B19" s="257"/>
      <c r="C19" s="93" t="s">
        <v>89</v>
      </c>
      <c r="D19" s="94">
        <f>VLOOKUP($L$6,MATEMATICA!$A$11:$AW$55,5,FALSE)</f>
        <v>98</v>
      </c>
      <c r="E19" s="94">
        <f>VLOOKUP($L$6,MATEMATICA!$A$11:$AW$55,7,FALSE)</f>
        <v>98</v>
      </c>
      <c r="F19" s="94">
        <f>VLOOKUP($L$6,MATEMATICA!$A$11:$AW$55,9,FALSE)</f>
        <v>98</v>
      </c>
      <c r="G19" s="94">
        <f>VLOOKUP($L$6,MATEMATICA!$A$11:$AW$55,11,FALSE)</f>
        <v>99</v>
      </c>
      <c r="H19" s="94">
        <f>VLOOKUP($L$6,MATEMATICA!$A$11:$AW$55,13,FALSE)</f>
        <v>100</v>
      </c>
      <c r="I19" s="94">
        <f>VLOOKUP($L$6,MATEMATICA!$A$11:$AW$55,15,FALSE)</f>
        <v>99</v>
      </c>
      <c r="J19" s="94">
        <f>VLOOKUP($L$6,MATEMATICA!$A$11:$AW$55,17,FALSE)</f>
        <v>99</v>
      </c>
      <c r="K19" s="94">
        <f>VLOOKUP($L$6,MATEMATICA!$A$11:$AW$55,19,FALSE)</f>
        <v>100</v>
      </c>
      <c r="L19" s="94">
        <f>VLOOKUP($L$6,MATEMATICA!$A$11:$AW$55,21,FALSE)</f>
        <v>100</v>
      </c>
      <c r="M19" s="94">
        <f>VLOOKUP($L$6,MATEMATICA!$A$11:$AW$55,23,FALSE)</f>
        <v>98</v>
      </c>
      <c r="N19" s="94">
        <f>VLOOKUP($L$6,MATEMATICA!$A$11:$AW$55,25,FALSE)</f>
        <v>99</v>
      </c>
      <c r="O19" s="94">
        <f>VLOOKUP($L$6,MATEMATICA!$A$11:$AW$55,27,FALSE)</f>
        <v>100</v>
      </c>
      <c r="P19" s="94">
        <f>VLOOKUP($L$6,MATEMATICA!$A$11:$AW$55,29,FALSE)</f>
        <v>100</v>
      </c>
      <c r="Q19" s="94">
        <f>VLOOKUP($L$6,MATEMATICA!$A$11:$AW$55,31,FALSE)</f>
        <v>100</v>
      </c>
      <c r="R19" s="94">
        <f>VLOOKUP($L$6,MATEMATICA!$A$11:$AW$55,33,FALSE)</f>
        <v>99</v>
      </c>
      <c r="S19" s="94">
        <f>VLOOKUP($L$6,MATEMATICA!$A$11:$AW$55,35,FALSE)</f>
        <v>100</v>
      </c>
      <c r="T19" s="272"/>
      <c r="U19" s="272"/>
      <c r="V19" s="272"/>
      <c r="W19" s="272"/>
      <c r="X19" s="287"/>
      <c r="Y19" s="289"/>
      <c r="Z19" s="266"/>
      <c r="AA19" s="266"/>
      <c r="AB19" s="266"/>
      <c r="AC19" s="289"/>
      <c r="AD19" s="268"/>
      <c r="AE19" s="266"/>
      <c r="AF19" s="266"/>
      <c r="AG19" s="291"/>
      <c r="AH19" s="291"/>
      <c r="AI19" s="266"/>
      <c r="AJ19" s="287"/>
      <c r="AK19" s="293"/>
    </row>
    <row r="20" spans="1:37" ht="19.350000000000001" customHeight="1" x14ac:dyDescent="0.25">
      <c r="A20" s="275"/>
      <c r="B20" s="256" t="s">
        <v>25</v>
      </c>
      <c r="C20" s="93" t="s">
        <v>88</v>
      </c>
      <c r="D20" s="94" t="str">
        <f>VLOOKUP($L$6,SOCIALES!$A$11:$AW$55,4,FALSE)</f>
        <v>MONTAS VASQUEZ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71">
        <f>VLOOKUP($L$6,SOCIALES!$A$11:$AW$55,36,FALSE)</f>
        <v>0</v>
      </c>
      <c r="U20" s="271">
        <f>VLOOKUP($L$6,SOCIALES!$A$11:$AW$55,37,FALSE)</f>
        <v>92</v>
      </c>
      <c r="V20" s="271">
        <f>VLOOKUP($L$6,SOCIALES!$A$11:$AW$55,38,FALSE)</f>
        <v>94.75</v>
      </c>
      <c r="W20" s="271">
        <f>VLOOKUP($L$6,SOCIALES!$A$11:$AW$55,39,FALSE)</f>
        <v>96.5</v>
      </c>
      <c r="X20" s="286">
        <f>VLOOKUP($L$6,SOCIALES!$A$11:$AW$55,40,FALSE)</f>
        <v>94.25</v>
      </c>
      <c r="Y20" s="288">
        <f>VLOOKUP($L$6,SOCIALES!$A$11:$AW$55,41,FALSE)</f>
        <v>94.375</v>
      </c>
      <c r="Z20" s="265">
        <f>VLOOKUP($L$6,SOCIALES!$A$11:$BC$55,43,FALSE)</f>
        <v>0</v>
      </c>
      <c r="AA20" s="265" t="str">
        <f>VLOOKUP($L$6,SOCIALES!$A$11:$BC$55,44,FALSE)</f>
        <v/>
      </c>
      <c r="AB20" s="265">
        <f>VLOOKUP($L$6,SOCIALES!$A$11:$BC$55,45,FALSE)</f>
        <v>0</v>
      </c>
      <c r="AC20" s="288">
        <f>VLOOKUP($L$6,SOCIALES!$A$11:$BC$55,46,FALSE)</f>
        <v>0</v>
      </c>
      <c r="AD20" s="267" t="str">
        <f>VLOOKUP($L$6,SOCIALES!$A$11:$BC$55,47,FALSE)</f>
        <v/>
      </c>
      <c r="AE20" s="265" t="str">
        <f>VLOOKUP($L$6,SOCIALES!$A$11:$BC$55,48,FALSE)</f>
        <v/>
      </c>
      <c r="AF20" s="265">
        <f>VLOOKUP($L$6,SOCIALES!$A$11:$BC$55,49,FALSE)</f>
        <v>0</v>
      </c>
      <c r="AG20" s="290">
        <f>VLOOKUP($L$6,SOCIALES!$A$11:$BC$55,50,FALSE)</f>
        <v>0</v>
      </c>
      <c r="AH20" s="288" t="str">
        <f>VLOOKUP($L$6,SOCIALES!$A$11:$BC$55,51,FALSE)</f>
        <v/>
      </c>
      <c r="AI20" s="265" t="str">
        <f>VLOOKUP($L$6,SOCIALES!$A$11:$BC$55,52,FALSE)</f>
        <v/>
      </c>
      <c r="AJ20" s="286">
        <f>VLOOKUP($L$6,SOCIALES!$A$11:$BC$55,53,FALSE)</f>
        <v>0</v>
      </c>
      <c r="AK20" s="292">
        <f>VLOOKUP($L$6,SOCIALES!$A$11:$BC$55,54,FALSE)</f>
        <v>94.375</v>
      </c>
    </row>
    <row r="21" spans="1:37" ht="19.350000000000001" customHeight="1" x14ac:dyDescent="0.25">
      <c r="A21" s="275"/>
      <c r="B21" s="257"/>
      <c r="C21" s="93" t="s">
        <v>89</v>
      </c>
      <c r="D21" s="94">
        <f>VLOOKUP($L$6,SOCIALES!$A$11:$AW$55,5,FALSE)</f>
        <v>90</v>
      </c>
      <c r="E21" s="94">
        <f>VLOOKUP($L$6,SOCIALES!$A$11:$AW$55,7,FALSE)</f>
        <v>89</v>
      </c>
      <c r="F21" s="94">
        <f>VLOOKUP($L$6,SOCIALES!$A$11:$AW$55,9,FALSE)</f>
        <v>90</v>
      </c>
      <c r="G21" s="94">
        <f>VLOOKUP($L$6,SOCIALES!$A$11:$AW$55,11,FALSE)</f>
        <v>99</v>
      </c>
      <c r="H21" s="94">
        <f>VLOOKUP($L$6,SOCIALES!$A$11:$AW$55,13,FALSE)</f>
        <v>95</v>
      </c>
      <c r="I21" s="94">
        <f>VLOOKUP($L$6,SOCIALES!$A$11:$AW$55,15,FALSE)</f>
        <v>90</v>
      </c>
      <c r="J21" s="94">
        <f>VLOOKUP($L$6,SOCIALES!$A$11:$AW$55,17,FALSE)</f>
        <v>96</v>
      </c>
      <c r="K21" s="94">
        <f>VLOOKUP($L$6,SOCIALES!$A$11:$AW$55,19,FALSE)</f>
        <v>98</v>
      </c>
      <c r="L21" s="94">
        <f>VLOOKUP($L$6,SOCIALES!$A$11:$AW$55,21,FALSE)</f>
        <v>95</v>
      </c>
      <c r="M21" s="94">
        <f>VLOOKUP($L$6,SOCIALES!$A$11:$AW$55,23,FALSE)</f>
        <v>97</v>
      </c>
      <c r="N21" s="94">
        <f>VLOOKUP($L$6,SOCIALES!$A$11:$AW$55,25,FALSE)</f>
        <v>95</v>
      </c>
      <c r="O21" s="94">
        <f>VLOOKUP($L$6,SOCIALES!$A$11:$AW$55,27,FALSE)</f>
        <v>99</v>
      </c>
      <c r="P21" s="94">
        <f>VLOOKUP($L$6,SOCIALES!$A$11:$AW$55,29,FALSE)</f>
        <v>94</v>
      </c>
      <c r="Q21" s="94">
        <f>VLOOKUP($L$6,SOCIALES!$A$11:$AW$55,31,FALSE)</f>
        <v>90</v>
      </c>
      <c r="R21" s="94">
        <f>VLOOKUP($L$6,SOCIALES!$A$11:$AW$55,33,FALSE)</f>
        <v>93</v>
      </c>
      <c r="S21" s="94">
        <f>VLOOKUP($L$6,SOCIALES!$A$11:$AW$55,35,FALSE)</f>
        <v>100</v>
      </c>
      <c r="T21" s="272"/>
      <c r="U21" s="272"/>
      <c r="V21" s="272"/>
      <c r="W21" s="272"/>
      <c r="X21" s="287"/>
      <c r="Y21" s="289"/>
      <c r="Z21" s="266"/>
      <c r="AA21" s="266"/>
      <c r="AB21" s="266"/>
      <c r="AC21" s="289"/>
      <c r="AD21" s="268"/>
      <c r="AE21" s="266"/>
      <c r="AF21" s="266"/>
      <c r="AG21" s="291"/>
      <c r="AH21" s="289"/>
      <c r="AI21" s="266"/>
      <c r="AJ21" s="287"/>
      <c r="AK21" s="293"/>
    </row>
    <row r="22" spans="1:37" ht="19.350000000000001" customHeight="1" x14ac:dyDescent="0.25">
      <c r="A22" s="275"/>
      <c r="B22" s="256" t="s">
        <v>130</v>
      </c>
      <c r="C22" s="93" t="s">
        <v>88</v>
      </c>
      <c r="D22" s="94" t="str">
        <f>VLOOKUP($L$6,NATURALES!$A$11:$AW$55,4,FALSE)</f>
        <v>MONTAS VASQUEZ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71">
        <f>VLOOKUP($L$6,NATURALES!$A$11:$AW$55,36,FALSE)</f>
        <v>0</v>
      </c>
      <c r="U22" s="271">
        <f>VLOOKUP($L$6,NATURALES!$A$11:$AW$55,37,FALSE)</f>
        <v>89.5</v>
      </c>
      <c r="V22" s="271">
        <f>VLOOKUP($L$6,NATURALES!$A$11:$AW$55,38,FALSE)</f>
        <v>88.25</v>
      </c>
      <c r="W22" s="271">
        <f>VLOOKUP($L$6,NATURALES!$A$11:$AW$55,39,FALSE)</f>
        <v>90.5</v>
      </c>
      <c r="X22" s="286">
        <f>VLOOKUP($L$6,NATURALES!$A$11:$AW$55,40,FALSE)</f>
        <v>93</v>
      </c>
      <c r="Y22" s="288">
        <f>VLOOKUP($L$6,NATURALES!$A$11:$AW$55,41,FALSE)</f>
        <v>90.3125</v>
      </c>
      <c r="Z22" s="265">
        <f>VLOOKUP($L$6,NATURALES!$A$11:$BC$55,43,FALSE)</f>
        <v>0</v>
      </c>
      <c r="AA22" s="265" t="str">
        <f>VLOOKUP($L$6,NATURALES!$A$11:$BC$55,44,FALSE)</f>
        <v/>
      </c>
      <c r="AB22" s="265">
        <f>VLOOKUP($L$6,NATURALES!$A$11:$BC$55,45,FALSE)</f>
        <v>0</v>
      </c>
      <c r="AC22" s="288">
        <f>VLOOKUP($L$6,NATURALES!$A$11:$BC$55,46,FALSE)</f>
        <v>0</v>
      </c>
      <c r="AD22" s="267" t="str">
        <f>VLOOKUP($L$6,NATURALES!$A$11:$BC$55,47,FALSE)</f>
        <v/>
      </c>
      <c r="AE22" s="265" t="str">
        <f>VLOOKUP($L$6,NATURALES!$A$11:$BC$55,48,FALSE)</f>
        <v/>
      </c>
      <c r="AF22" s="265">
        <f>VLOOKUP($L$6,NATURALES!$A$11:$BC$55,49,FALSE)</f>
        <v>0</v>
      </c>
      <c r="AG22" s="290">
        <f>VLOOKUP($L$6,NATURALES!$A$11:$BC$55,50,FALSE)</f>
        <v>0</v>
      </c>
      <c r="AH22" s="288" t="str">
        <f>VLOOKUP($L$6,NATURALES!$A$11:$BC$55,51,FALSE)</f>
        <v/>
      </c>
      <c r="AI22" s="265" t="str">
        <f>VLOOKUP($L$6,NATURALES!$A$11:$BC$55,52,FALSE)</f>
        <v/>
      </c>
      <c r="AJ22" s="286">
        <f>VLOOKUP($L$6,NATURALES!$A$11:$BC$55,53,FALSE)</f>
        <v>0</v>
      </c>
      <c r="AK22" s="292">
        <f>VLOOKUP($L$6,NATURALES!$A$11:$BC$55,54,FALSE)</f>
        <v>90.3125</v>
      </c>
    </row>
    <row r="23" spans="1:37" ht="19.350000000000001" customHeight="1" x14ac:dyDescent="0.25">
      <c r="A23" s="275"/>
      <c r="B23" s="257"/>
      <c r="C23" s="93" t="s">
        <v>89</v>
      </c>
      <c r="D23" s="94">
        <f>VLOOKUP($L$6,NATURALES!$A$11:$AW$55,5,FALSE)</f>
        <v>98</v>
      </c>
      <c r="E23" s="94">
        <f>VLOOKUP($L$6,NATURALES!$A$11:$AW$55,7,FALSE)</f>
        <v>90</v>
      </c>
      <c r="F23" s="94">
        <f>VLOOKUP($L$6,NATURALES!$A$11:$AW$55,9,FALSE)</f>
        <v>85</v>
      </c>
      <c r="G23" s="94">
        <f>VLOOKUP($L$6,NATURALES!$A$11:$AW$55,11,FALSE)</f>
        <v>85</v>
      </c>
      <c r="H23" s="94">
        <f>VLOOKUP($L$6,NATURALES!$A$11:$AW$55,13,FALSE)</f>
        <v>95</v>
      </c>
      <c r="I23" s="94">
        <f>VLOOKUP($L$6,NATURALES!$A$11:$AW$55,15,FALSE)</f>
        <v>90</v>
      </c>
      <c r="J23" s="94">
        <f>VLOOKUP($L$6,NATURALES!$A$11:$AW$55,17,FALSE)</f>
        <v>80</v>
      </c>
      <c r="K23" s="94">
        <f>VLOOKUP($L$6,NATURALES!$A$11:$AW$55,19,FALSE)</f>
        <v>88</v>
      </c>
      <c r="L23" s="94">
        <f>VLOOKUP($L$6,NATURALES!$A$11:$AW$55,21,FALSE)</f>
        <v>92</v>
      </c>
      <c r="M23" s="94">
        <f>VLOOKUP($L$6,NATURALES!$A$11:$AW$55,23,FALSE)</f>
        <v>90</v>
      </c>
      <c r="N23" s="94">
        <f>VLOOKUP($L$6,NATURALES!$A$11:$AW$55,25,FALSE)</f>
        <v>90</v>
      </c>
      <c r="O23" s="94">
        <f>VLOOKUP($L$6,NATURALES!$A$11:$AW$55,27,FALSE)</f>
        <v>90</v>
      </c>
      <c r="P23" s="94">
        <f>VLOOKUP($L$6,NATURALES!$A$11:$AW$55,29,FALSE)</f>
        <v>95</v>
      </c>
      <c r="Q23" s="94">
        <f>VLOOKUP($L$6,NATURALES!$A$11:$AW$55,31,FALSE)</f>
        <v>100</v>
      </c>
      <c r="R23" s="94">
        <f>VLOOKUP($L$6,NATURALES!$A$11:$AW$55,33,FALSE)</f>
        <v>87</v>
      </c>
      <c r="S23" s="94">
        <f>VLOOKUP($L$6,NATURALES!$A$11:$AW$55,35,FALSE)</f>
        <v>90</v>
      </c>
      <c r="T23" s="272"/>
      <c r="U23" s="272"/>
      <c r="V23" s="272"/>
      <c r="W23" s="272"/>
      <c r="X23" s="287"/>
      <c r="Y23" s="289"/>
      <c r="Z23" s="266"/>
      <c r="AA23" s="266"/>
      <c r="AB23" s="266"/>
      <c r="AC23" s="289"/>
      <c r="AD23" s="268"/>
      <c r="AE23" s="266"/>
      <c r="AF23" s="266"/>
      <c r="AG23" s="291"/>
      <c r="AH23" s="289"/>
      <c r="AI23" s="266"/>
      <c r="AJ23" s="287"/>
      <c r="AK23" s="293"/>
    </row>
    <row r="24" spans="1:37" ht="19.350000000000001" customHeight="1" x14ac:dyDescent="0.25">
      <c r="A24" s="275"/>
      <c r="B24" s="256" t="s">
        <v>26</v>
      </c>
      <c r="C24" s="93" t="s">
        <v>88</v>
      </c>
      <c r="D24" s="94" t="str">
        <f>VLOOKUP($L$6,EDU.ARTISTICA!$A$11:$AW$55,4,FALSE)</f>
        <v>MONTAS VASQUEZ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71">
        <f>VLOOKUP($L$6,EDU.ARTISTICA!$A$11:$AW$55,36,FALSE)</f>
        <v>0</v>
      </c>
      <c r="U24" s="271">
        <f>VLOOKUP($L$6,EDU.ARTISTICA!$A$11:$AW$55,37,FALSE)</f>
        <v>95</v>
      </c>
      <c r="V24" s="271">
        <f>VLOOKUP($L$6,EDU.ARTISTICA!$A$11:$AW$55,38,FALSE)</f>
        <v>94</v>
      </c>
      <c r="W24" s="271">
        <f>VLOOKUP($L$6,EDU.ARTISTICA!$A$11:$AW$55,39,FALSE)</f>
        <v>94</v>
      </c>
      <c r="X24" s="286">
        <f>VLOOKUP($L$6,EDU.ARTISTICA!$A$11:$AW$55,40,FALSE)</f>
        <v>93.5</v>
      </c>
      <c r="Y24" s="288">
        <f>VLOOKUP($L$6,EDU.ARTISTICA!$A$11:$AW$55,41,FALSE)</f>
        <v>94.125</v>
      </c>
      <c r="Z24" s="265">
        <f>VLOOKUP($L$6,EDU.ARTISTICA!$A$11:$BC$55,43,FALSE)</f>
        <v>0</v>
      </c>
      <c r="AA24" s="265" t="str">
        <f>VLOOKUP($L$6,EDU.ARTISTICA!$A$11:$BC$55,44,FALSE)</f>
        <v/>
      </c>
      <c r="AB24" s="265">
        <f>VLOOKUP($L$6,EDU.ARTISTICA!$A$11:$BC$55,45,FALSE)</f>
        <v>0</v>
      </c>
      <c r="AC24" s="288">
        <f>VLOOKUP($L$6,EDU.ARTISTICA!$A$11:$BC$55,46,FALSE)</f>
        <v>0</v>
      </c>
      <c r="AD24" s="267" t="str">
        <f>VLOOKUP($L$6,EDU.ARTISTICA!$A$11:$BC$55,47,FALSE)</f>
        <v/>
      </c>
      <c r="AE24" s="265" t="str">
        <f>VLOOKUP($L$6,EDU.ARTISTICA!$A$11:$BC$55,48,FALSE)</f>
        <v/>
      </c>
      <c r="AF24" s="265">
        <f>VLOOKUP($L$6,EDU.ARTISTICA!$A$11:$BC$55,49,FALSE)</f>
        <v>0</v>
      </c>
      <c r="AG24" s="290">
        <f>VLOOKUP($L$6,EDU.ARTISTICA!$A$11:$BC$55,50,FALSE)</f>
        <v>0</v>
      </c>
      <c r="AH24" s="288" t="str">
        <f>VLOOKUP($L$6,EDU.ARTISTICA!$A$11:$BC$55,51,FALSE)</f>
        <v/>
      </c>
      <c r="AI24" s="265" t="str">
        <f>VLOOKUP($L$6,EDU.ARTISTICA!$A$11:$BC$55,52,FALSE)</f>
        <v/>
      </c>
      <c r="AJ24" s="286">
        <f>VLOOKUP($L$6,EDU.ARTISTICA!$A$11:$BC$55,53,FALSE)</f>
        <v>0</v>
      </c>
      <c r="AK24" s="292">
        <f>VLOOKUP($L$6,EDU.ARTISTICA!$A$11:$BC$55,54,FALSE)</f>
        <v>94.125</v>
      </c>
    </row>
    <row r="25" spans="1:37" ht="19.350000000000001" customHeight="1" x14ac:dyDescent="0.25">
      <c r="A25" s="275"/>
      <c r="B25" s="257"/>
      <c r="C25" s="93" t="s">
        <v>89</v>
      </c>
      <c r="D25" s="94">
        <f>VLOOKUP($L$6,EDU.ARTISTICA!$A$11:$AW$55,5,FALSE)</f>
        <v>100</v>
      </c>
      <c r="E25" s="94">
        <f>VLOOKUP($L$6,EDU.ARTISTICA!$A$11:$AW$55,7,FALSE)</f>
        <v>90</v>
      </c>
      <c r="F25" s="94">
        <f>VLOOKUP($L$6,EDU.ARTISTICA!$A$11:$AW$55,9,FALSE)</f>
        <v>100</v>
      </c>
      <c r="G25" s="94">
        <f>VLOOKUP($L$6,EDU.ARTISTICA!$A$11:$AW$55,11,FALSE)</f>
        <v>90</v>
      </c>
      <c r="H25" s="94">
        <f>VLOOKUP($L$6,EDU.ARTISTICA!$A$11:$AW$55,13,FALSE)</f>
        <v>95</v>
      </c>
      <c r="I25" s="94">
        <f>VLOOKUP($L$6,EDU.ARTISTICA!$A$11:$AW$55,15,FALSE)</f>
        <v>96</v>
      </c>
      <c r="J25" s="94">
        <f>VLOOKUP($L$6,EDU.ARTISTICA!$A$11:$AW$55,17,FALSE)</f>
        <v>95</v>
      </c>
      <c r="K25" s="94">
        <f>VLOOKUP($L$6,EDU.ARTISTICA!$A$11:$AW$55,19,FALSE)</f>
        <v>90</v>
      </c>
      <c r="L25" s="94">
        <f>VLOOKUP($L$6,EDU.ARTISTICA!$A$11:$AW$55,21,FALSE)</f>
        <v>94</v>
      </c>
      <c r="M25" s="94">
        <f>VLOOKUP($L$6,EDU.ARTISTICA!$A$11:$AW$55,23,FALSE)</f>
        <v>95</v>
      </c>
      <c r="N25" s="94">
        <f>VLOOKUP($L$6,EDU.ARTISTICA!$A$11:$AW$55,25,FALSE)</f>
        <v>93</v>
      </c>
      <c r="O25" s="94">
        <f>VLOOKUP($L$6,EDU.ARTISTICA!$A$11:$AW$55,27,FALSE)</f>
        <v>94</v>
      </c>
      <c r="P25" s="94">
        <f>VLOOKUP($L$6,EDU.ARTISTICA!$A$11:$AW$55,29,FALSE)</f>
        <v>95</v>
      </c>
      <c r="Q25" s="94">
        <f>VLOOKUP($L$6,EDU.ARTISTICA!$A$11:$AW$55,31,FALSE)</f>
        <v>90</v>
      </c>
      <c r="R25" s="94">
        <f>VLOOKUP($L$6,EDU.ARTISTICA!$A$11:$AW$55,33,FALSE)</f>
        <v>94</v>
      </c>
      <c r="S25" s="94">
        <f>VLOOKUP($L$6,EDU.ARTISTICA!$A$11:$AW$55,35,FALSE)</f>
        <v>95</v>
      </c>
      <c r="T25" s="272"/>
      <c r="U25" s="272"/>
      <c r="V25" s="272"/>
      <c r="W25" s="272"/>
      <c r="X25" s="287"/>
      <c r="Y25" s="289"/>
      <c r="Z25" s="266"/>
      <c r="AA25" s="266"/>
      <c r="AB25" s="266"/>
      <c r="AC25" s="289"/>
      <c r="AD25" s="268"/>
      <c r="AE25" s="266"/>
      <c r="AF25" s="266"/>
      <c r="AG25" s="291"/>
      <c r="AH25" s="289"/>
      <c r="AI25" s="266"/>
      <c r="AJ25" s="287"/>
      <c r="AK25" s="293"/>
    </row>
    <row r="26" spans="1:37" ht="19.350000000000001" customHeight="1" x14ac:dyDescent="0.25">
      <c r="A26" s="275"/>
      <c r="B26" s="256" t="s">
        <v>27</v>
      </c>
      <c r="C26" s="93" t="s">
        <v>88</v>
      </c>
      <c r="D26" s="94" t="str">
        <f>VLOOKUP($L$6,EDU.FISICA!$A$11:$AW$55,4,FALSE)</f>
        <v>MONTAS VASQUEZ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71">
        <f>VLOOKUP($L$6,EDU.FISICA!$A$11:$AW$55,36,FALSE)</f>
        <v>0</v>
      </c>
      <c r="U26" s="271">
        <f>VLOOKUP($L$6,EDU.FISICA!$A$11:$AW$55,37,FALSE)</f>
        <v>90.5</v>
      </c>
      <c r="V26" s="271">
        <f>VLOOKUP($L$6,EDU.FISICA!$A$11:$AW$55,38,FALSE)</f>
        <v>95</v>
      </c>
      <c r="W26" s="271">
        <f>VLOOKUP($L$6,EDU.FISICA!$A$11:$AW$55,39,FALSE)</f>
        <v>90</v>
      </c>
      <c r="X26" s="286">
        <f>VLOOKUP($L$6,EDU.FISICA!$A$11:$AW$55,40,FALSE)</f>
        <v>92.5</v>
      </c>
      <c r="Y26" s="288">
        <f>VLOOKUP($L$6,EDU.FISICA!$A$11:$AW$55,41,FALSE)</f>
        <v>92</v>
      </c>
      <c r="Z26" s="265">
        <f>VLOOKUP($L$6,EDU.FISICA!$A$11:$BC$55,43,FALSE)</f>
        <v>0</v>
      </c>
      <c r="AA26" s="265" t="str">
        <f>VLOOKUP($L$6,EDU.FISICA!$A$11:$BC$55,44,FALSE)</f>
        <v/>
      </c>
      <c r="AB26" s="265">
        <f>VLOOKUP($L$6,EDU.FISICA!$A$11:$BC$55,45,FALSE)</f>
        <v>0</v>
      </c>
      <c r="AC26" s="288">
        <f>VLOOKUP($L$6,EDU.FISICA!$A$11:$BC$55,46,FALSE)</f>
        <v>0</v>
      </c>
      <c r="AD26" s="267" t="str">
        <f>VLOOKUP($L$6,EDU.FISICA!$A$11:$BC$55,47,FALSE)</f>
        <v/>
      </c>
      <c r="AE26" s="265" t="str">
        <f>VLOOKUP($L$6,EDU.FISICA!$A$11:$BC$55,48,FALSE)</f>
        <v/>
      </c>
      <c r="AF26" s="265">
        <f>VLOOKUP($L$6,EDU.FISICA!$A$11:$BC$55,49,FALSE)</f>
        <v>0</v>
      </c>
      <c r="AG26" s="290">
        <f>VLOOKUP($L$6,EDU.FISICA!$A$11:$BC$55,50,FALSE)</f>
        <v>0</v>
      </c>
      <c r="AH26" s="288" t="str">
        <f>VLOOKUP($L$6,EDU.FISICA!$A$11:$BC$55,51,FALSE)</f>
        <v/>
      </c>
      <c r="AI26" s="265" t="str">
        <f>VLOOKUP($L$6,EDU.FISICA!$A$11:$BC$55,52,FALSE)</f>
        <v/>
      </c>
      <c r="AJ26" s="286">
        <f>VLOOKUP($L$6,EDU.FISICA!$A$11:$BC$55,53,FALSE)</f>
        <v>0</v>
      </c>
      <c r="AK26" s="292">
        <f>VLOOKUP($L$6,EDU.FISICA!$A$11:$BC$55,54,FALSE)</f>
        <v>92</v>
      </c>
    </row>
    <row r="27" spans="1:37" ht="19.350000000000001" customHeight="1" x14ac:dyDescent="0.25">
      <c r="A27" s="275"/>
      <c r="B27" s="257"/>
      <c r="C27" s="93" t="s">
        <v>89</v>
      </c>
      <c r="D27" s="94">
        <f>VLOOKUP($L$6,EDU.FISICA!$A$11:$AW$55,5,FALSE)</f>
        <v>92</v>
      </c>
      <c r="E27" s="94">
        <f>VLOOKUP($L$6,EDU.FISICA!$A$11:$AW$55,7,FALSE)</f>
        <v>90</v>
      </c>
      <c r="F27" s="94">
        <f>VLOOKUP($L$6,EDU.FISICA!$A$11:$AW$55,9,FALSE)</f>
        <v>90</v>
      </c>
      <c r="G27" s="94">
        <f>VLOOKUP($L$6,EDU.FISICA!$A$11:$AW$55,11,FALSE)</f>
        <v>90</v>
      </c>
      <c r="H27" s="94">
        <f>VLOOKUP($L$6,EDU.FISICA!$A$11:$AW$55,13,FALSE)</f>
        <v>95</v>
      </c>
      <c r="I27" s="94">
        <f>VLOOKUP($L$6,EDU.FISICA!$A$11:$AW$55,15,FALSE)</f>
        <v>100</v>
      </c>
      <c r="J27" s="94">
        <f>VLOOKUP($L$6,EDU.FISICA!$A$11:$AW$55,17,FALSE)</f>
        <v>95</v>
      </c>
      <c r="K27" s="94">
        <f>VLOOKUP($L$6,EDU.FISICA!$A$11:$AW$55,19,FALSE)</f>
        <v>90</v>
      </c>
      <c r="L27" s="94">
        <f>VLOOKUP($L$6,EDU.FISICA!$A$11:$AW$55,21,FALSE)</f>
        <v>90</v>
      </c>
      <c r="M27" s="94">
        <f>VLOOKUP($L$6,EDU.FISICA!$A$11:$AW$55,23,FALSE)</f>
        <v>90</v>
      </c>
      <c r="N27" s="94">
        <f>VLOOKUP($L$6,EDU.FISICA!$A$11:$AW$55,25,FALSE)</f>
        <v>90</v>
      </c>
      <c r="O27" s="94">
        <f>VLOOKUP($L$6,EDU.FISICA!$A$11:$AW$55,27,FALSE)</f>
        <v>90</v>
      </c>
      <c r="P27" s="94">
        <f>VLOOKUP($L$6,EDU.FISICA!$A$11:$AW$55,29,FALSE)</f>
        <v>95</v>
      </c>
      <c r="Q27" s="94">
        <f>VLOOKUP($L$6,EDU.FISICA!$A$11:$AW$55,31,FALSE)</f>
        <v>90</v>
      </c>
      <c r="R27" s="94">
        <f>VLOOKUP($L$6,EDU.FISICA!$A$11:$AW$55,33,FALSE)</f>
        <v>90</v>
      </c>
      <c r="S27" s="94">
        <f>VLOOKUP($L$6,EDU.FISICA!$A$11:$AW$55,35,FALSE)</f>
        <v>95</v>
      </c>
      <c r="T27" s="272"/>
      <c r="U27" s="272"/>
      <c r="V27" s="272"/>
      <c r="W27" s="272"/>
      <c r="X27" s="287"/>
      <c r="Y27" s="289"/>
      <c r="Z27" s="266"/>
      <c r="AA27" s="266"/>
      <c r="AB27" s="266"/>
      <c r="AC27" s="289"/>
      <c r="AD27" s="268"/>
      <c r="AE27" s="266"/>
      <c r="AF27" s="266"/>
      <c r="AG27" s="291"/>
      <c r="AH27" s="289"/>
      <c r="AI27" s="266"/>
      <c r="AJ27" s="287"/>
      <c r="AK27" s="293"/>
    </row>
    <row r="28" spans="1:37" ht="19.350000000000001" customHeight="1" x14ac:dyDescent="0.25">
      <c r="A28" s="275"/>
      <c r="B28" s="273" t="s">
        <v>28</v>
      </c>
      <c r="C28" s="93" t="s">
        <v>88</v>
      </c>
      <c r="D28" s="94" t="str">
        <f>VLOOKUP($L$6,RELIGION!$A$11:$AW$55,4,FALSE)</f>
        <v>MONTAS VASQUEZ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71">
        <f>VLOOKUP($L$6,RELIGION!$A$11:$AW$55,36,FALSE)</f>
        <v>0</v>
      </c>
      <c r="U28" s="271">
        <f>VLOOKUP($L$6,RELIGION!$A$11:$AW$55,37,FALSE)</f>
        <v>89</v>
      </c>
      <c r="V28" s="271">
        <f>VLOOKUP($L$6,RELIGION!$A$11:$AW$55,38,FALSE)</f>
        <v>89.25</v>
      </c>
      <c r="W28" s="271">
        <f>VLOOKUP($L$6,RELIGION!$A$11:$AW$55,39,FALSE)</f>
        <v>89.75</v>
      </c>
      <c r="X28" s="286">
        <f>VLOOKUP($L$6,RELIGION!$A$11:$AW$55,40,FALSE)</f>
        <v>88.5</v>
      </c>
      <c r="Y28" s="288">
        <f>VLOOKUP($L$6,RELIGION!$A$11:$AW$55,41,FALSE)</f>
        <v>89.125</v>
      </c>
      <c r="Z28" s="265">
        <f>VLOOKUP($L$6,RELIGION!$A$11:$BC$55,43,FALSE)</f>
        <v>0</v>
      </c>
      <c r="AA28" s="265" t="str">
        <f>VLOOKUP($L$6,RELIGION!$A$11:$BC$55,44,FALSE)</f>
        <v/>
      </c>
      <c r="AB28" s="265">
        <f>VLOOKUP($L$6,RELIGION!$A$11:$BC$55,45,FALSE)</f>
        <v>0</v>
      </c>
      <c r="AC28" s="288">
        <f>VLOOKUP($L$6,RELIGION!$A$11:$BC$55,46,FALSE)</f>
        <v>0</v>
      </c>
      <c r="AD28" s="267" t="str">
        <f>VLOOKUP($L$6,RELIGION!$A$11:$BC$55,47,FALSE)</f>
        <v/>
      </c>
      <c r="AE28" s="265" t="str">
        <f>VLOOKUP($L$6,RELIGION!$A$11:$BC$55,48,FALSE)</f>
        <v/>
      </c>
      <c r="AF28" s="265">
        <f>VLOOKUP($L$6,RELIGION!$A$11:$BC$55,49,FALSE)</f>
        <v>0</v>
      </c>
      <c r="AG28" s="290">
        <f>VLOOKUP($L$6,RELIGION!$A$11:$BC$55,50,FALSE)</f>
        <v>0</v>
      </c>
      <c r="AH28" s="288" t="str">
        <f>VLOOKUP($L$6,RELIGION!$A$11:$BC$55,51,FALSE)</f>
        <v/>
      </c>
      <c r="AI28" s="265" t="str">
        <f>VLOOKUP($L$6,RELIGION!$A$11:$BC$55,52,FALSE)</f>
        <v/>
      </c>
      <c r="AJ28" s="286">
        <f>VLOOKUP($L$6,RELIGION!$A$11:$BC$55,53,FALSE)</f>
        <v>0</v>
      </c>
      <c r="AK28" s="292">
        <f>VLOOKUP($L$6,RELIGION!$A$11:$BC$55,54,FALSE)</f>
        <v>89.125</v>
      </c>
    </row>
    <row r="29" spans="1:37" ht="19.350000000000001" customHeight="1" x14ac:dyDescent="0.25">
      <c r="A29" s="276"/>
      <c r="B29" s="273"/>
      <c r="C29" s="93" t="s">
        <v>89</v>
      </c>
      <c r="D29" s="94">
        <f>VLOOKUP($L$6,RELIGION!$A$11:$AW$55,5,FALSE)</f>
        <v>90</v>
      </c>
      <c r="E29" s="94">
        <f>VLOOKUP($L$6,RELIGION!$A$11:$AW$55,7,FALSE)</f>
        <v>89</v>
      </c>
      <c r="F29" s="94">
        <f>VLOOKUP($L$6,RELIGION!$A$11:$AW$55,9,FALSE)</f>
        <v>88</v>
      </c>
      <c r="G29" s="94">
        <f>VLOOKUP($L$6,RELIGION!$A$11:$AW$55,11,FALSE)</f>
        <v>89</v>
      </c>
      <c r="H29" s="94">
        <f>VLOOKUP($L$6,RELIGION!$A$11:$AW$55,13,FALSE)</f>
        <v>90</v>
      </c>
      <c r="I29" s="94">
        <f>VLOOKUP($L$6,RELIGION!$A$11:$AW$55,15,FALSE)</f>
        <v>88</v>
      </c>
      <c r="J29" s="94">
        <f>VLOOKUP($L$6,RELIGION!$A$11:$AW$55,17,FALSE)</f>
        <v>90</v>
      </c>
      <c r="K29" s="94">
        <f>VLOOKUP($L$6,RELIGION!$A$11:$AW$55,19,FALSE)</f>
        <v>89</v>
      </c>
      <c r="L29" s="94">
        <f>VLOOKUP($L$6,RELIGION!$A$11:$AW$55,21,FALSE)</f>
        <v>89</v>
      </c>
      <c r="M29" s="94">
        <f>VLOOKUP($L$6,RELIGION!$A$11:$AW$55,23,FALSE)</f>
        <v>90</v>
      </c>
      <c r="N29" s="94">
        <f>VLOOKUP($L$6,RELIGION!$A$11:$AW$55,25,FALSE)</f>
        <v>92</v>
      </c>
      <c r="O29" s="94">
        <f>VLOOKUP($L$6,RELIGION!$A$11:$AW$55,27,FALSE)</f>
        <v>88</v>
      </c>
      <c r="P29" s="94">
        <f>VLOOKUP($L$6,RELIGION!$A$11:$AW$55,29,FALSE)</f>
        <v>89</v>
      </c>
      <c r="Q29" s="94">
        <f>VLOOKUP($L$6,RELIGION!$A$11:$AW$55,31,FALSE)</f>
        <v>88</v>
      </c>
      <c r="R29" s="94">
        <f>VLOOKUP($L$6,RELIGION!$A$11:$AW$55,33,FALSE)</f>
        <v>87</v>
      </c>
      <c r="S29" s="94">
        <f>VLOOKUP($L$6,RELIGION!$A$11:$AW$55,35,FALSE)</f>
        <v>90</v>
      </c>
      <c r="T29" s="272"/>
      <c r="U29" s="272"/>
      <c r="V29" s="272"/>
      <c r="W29" s="272"/>
      <c r="X29" s="287"/>
      <c r="Y29" s="289"/>
      <c r="Z29" s="266"/>
      <c r="AA29" s="266"/>
      <c r="AB29" s="266"/>
      <c r="AC29" s="289"/>
      <c r="AD29" s="268"/>
      <c r="AE29" s="266"/>
      <c r="AF29" s="266"/>
      <c r="AG29" s="291"/>
      <c r="AH29" s="289"/>
      <c r="AI29" s="266"/>
      <c r="AJ29" s="287"/>
      <c r="AK29" s="293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W15" sqref="W15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218</v>
      </c>
    </row>
    <row r="2" spans="1:38" ht="10.7" customHeight="1" x14ac:dyDescent="0.25">
      <c r="D2" s="138"/>
    </row>
    <row r="7" spans="1:38" x14ac:dyDescent="0.25">
      <c r="I7" s="307" t="s">
        <v>127</v>
      </c>
      <c r="J7" s="307"/>
      <c r="K7" s="308">
        <v>10658</v>
      </c>
      <c r="L7" s="308"/>
    </row>
    <row r="8" spans="1:38" ht="15.75" thickBot="1" x14ac:dyDescent="0.3"/>
    <row r="9" spans="1:38" ht="54.6" customHeight="1" thickBot="1" x14ac:dyDescent="0.3">
      <c r="B9" s="294" t="s">
        <v>68</v>
      </c>
      <c r="C9" s="294"/>
      <c r="D9" s="301" t="s">
        <v>69</v>
      </c>
      <c r="E9" s="302"/>
      <c r="F9" s="302"/>
      <c r="G9" s="303"/>
      <c r="H9" s="301" t="s">
        <v>70</v>
      </c>
      <c r="I9" s="302"/>
      <c r="J9" s="302"/>
      <c r="K9" s="303"/>
      <c r="L9" s="304" t="s">
        <v>71</v>
      </c>
      <c r="M9" s="305"/>
      <c r="N9" s="305"/>
      <c r="O9" s="306"/>
      <c r="P9" s="301" t="s">
        <v>72</v>
      </c>
      <c r="Q9" s="302"/>
      <c r="R9" s="302"/>
      <c r="S9" s="303"/>
      <c r="T9" s="304" t="s">
        <v>131</v>
      </c>
      <c r="U9" s="305"/>
      <c r="V9" s="305"/>
      <c r="W9" s="306"/>
      <c r="X9" s="301" t="s">
        <v>73</v>
      </c>
      <c r="Y9" s="302"/>
      <c r="Z9" s="302"/>
      <c r="AA9" s="303"/>
      <c r="AB9" s="301" t="s">
        <v>74</v>
      </c>
      <c r="AC9" s="302"/>
      <c r="AD9" s="302"/>
      <c r="AE9" s="303"/>
      <c r="AF9" s="301" t="s">
        <v>75</v>
      </c>
      <c r="AG9" s="302"/>
      <c r="AH9" s="302"/>
      <c r="AI9" s="303"/>
      <c r="AJ9" s="301" t="s">
        <v>76</v>
      </c>
      <c r="AK9" s="302"/>
      <c r="AL9" s="303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ANGELICA MARIA</v>
      </c>
      <c r="C11" s="116" t="str">
        <f>ESPANOL!D11</f>
        <v>CARRERA DE LA CRUZ</v>
      </c>
      <c r="D11" s="117">
        <f>ESPANOL!$AO11</f>
        <v>90.9375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83.5625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89.8125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78.0625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88.75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84.6875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90.125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ANNY MICHELY</v>
      </c>
      <c r="C12" s="116" t="str">
        <f>ESPANOL!D12</f>
        <v>MONTERO ESTRELLA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0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19.6875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0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19.6875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0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ANYI PATRICIA</v>
      </c>
      <c r="C13" s="116" t="str">
        <f>ESPANOL!D13</f>
        <v>MONTES DE OCA MEJIA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0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0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0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0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0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ARIEL</v>
      </c>
      <c r="C14" s="116" t="str">
        <f>ESPANOL!D14</f>
        <v>MELO VIZCAINO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71.5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74.9375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73.9375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81.75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76.1875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74.8125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CARLOS JOSE</v>
      </c>
      <c r="C15" s="116" t="str">
        <f>ESPANOL!D15</f>
        <v xml:space="preserve">BRAZOBAN </v>
      </c>
      <c r="D15" s="117">
        <f>ESPANOL!AO15</f>
        <v>79.5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71.5625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75.875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71.25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74.5625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74.125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86.5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CESAR AUGUSTO</v>
      </c>
      <c r="C16" s="116" t="str">
        <f>ESPANOL!D16</f>
        <v>MONTAS VASQUEZ</v>
      </c>
      <c r="D16" s="117">
        <f>ESPANOL!AO16</f>
        <v>95.75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99.1875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94.375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90.3125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94.125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92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89.125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CHERLANDE</v>
      </c>
      <c r="C17" s="116" t="str">
        <f>ESPANOL!D17</f>
        <v xml:space="preserve">JEAN-FRANCOIS </v>
      </c>
      <c r="D17" s="117">
        <f>ESPANOL!AO17</f>
        <v>89.4375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94.375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90.6875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88.625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80.25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90.1875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89.625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CLARY</v>
      </c>
      <c r="C18" s="116" t="str">
        <f>ESPANOL!D18</f>
        <v>D OLEO MORILLO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0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75.5625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73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72.8125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76.375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0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DEVORA VICTORIA</v>
      </c>
      <c r="C19" s="116" t="str">
        <f>ESPANOL!D19</f>
        <v>SEPULVEDA VASQUEZ</v>
      </c>
      <c r="D19" s="117">
        <f>ESPANOL!AO19</f>
        <v>85.8125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75.875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77.6875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75.5625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82.0625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76.0625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89.875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DIANA YASMIN</v>
      </c>
      <c r="C20" s="116" t="str">
        <f>ESPANOL!D20</f>
        <v>LEYBA CEBALLOS</v>
      </c>
      <c r="D20" s="117">
        <f>ESPANOL!AO20</f>
        <v>89.125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88.625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85.1875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81.6875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88.625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81.6875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89.625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EDISON MANUEL</v>
      </c>
      <c r="C21" s="116" t="str">
        <f>ESPANOL!D21</f>
        <v>SORIANO MARTINEZ</v>
      </c>
      <c r="D21" s="117">
        <f>ESPANOL!AO21</f>
        <v>74.8125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73.1875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78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70.9375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71.25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71.625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73.75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EDUARDO ANTONIO</v>
      </c>
      <c r="C22" s="116" t="str">
        <f>ESPANOL!D22</f>
        <v>FELIZ CORDERO</v>
      </c>
      <c r="D22" s="117">
        <f>ESPANOL!AO22</f>
        <v>73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73.375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75.6875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79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74.6875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79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73.125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EMANUEL</v>
      </c>
      <c r="C23" s="116" t="str">
        <f>ESPANOL!D23</f>
        <v xml:space="preserve">LOUIS </v>
      </c>
      <c r="D23" s="117">
        <f>ESPANOL!AO23</f>
        <v>77.3125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71.875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75.625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27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75.8125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73.0625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73.3125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ESPERANZA</v>
      </c>
      <c r="C24" s="116" t="str">
        <f>ESPANOL!D24</f>
        <v>DIAZ TUCENT</v>
      </c>
      <c r="D24" s="117">
        <f>ESPANOL!AO24</f>
        <v>89.0625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90.625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83.3125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95.0625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87.8125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95.5625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91.3125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GEIDY DAHIANA</v>
      </c>
      <c r="C25" s="116" t="str">
        <f>ESPANOL!D25</f>
        <v xml:space="preserve">MORENO 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0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0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0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0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0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0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0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HASNEL</v>
      </c>
      <c r="C26" s="116" t="str">
        <f>ESPANOL!D26</f>
        <v>BRAZOBAN DE JESUS</v>
      </c>
      <c r="D26" s="117">
        <f>ESPANOL!AO26</f>
        <v>79.0625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82.0625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80.9375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77.875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81.6875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78.5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86.0625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ILIONISE</v>
      </c>
      <c r="C27" s="116" t="str">
        <f>ESPANOL!D27</f>
        <v>JEAN BAPTISTE</v>
      </c>
      <c r="D27" s="117">
        <f>ESPANOL!AO27</f>
        <v>75.75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74.1875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75.375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76.875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74.8125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77.6875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77.3125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INGRID ESTHER</v>
      </c>
      <c r="C28" s="116" t="str">
        <f>ESPANOL!D28</f>
        <v>MONTERO SELMO</v>
      </c>
      <c r="D28" s="117">
        <f>ESPANOL!AO28</f>
        <v>90.1875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86.0625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78.625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94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84.8125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93.6875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0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YENDRIFER.</v>
      </c>
      <c r="C29" s="116" t="str">
        <f>ESPANOL!D29</f>
        <v>MARQUEZ MORETA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74.6875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80.875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79.9375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81.875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87.875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JOEL ALEXANDER</v>
      </c>
      <c r="C30" s="116" t="str">
        <f>ESPANOL!D30</f>
        <v>FELIZ MEDINA</v>
      </c>
      <c r="D30" s="117">
        <f>ESPANOL!AO30</f>
        <v>79.6875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71.75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79.3125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43.0625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84.3125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73.6875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77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JUAN LUIS</v>
      </c>
      <c r="C31" s="116" t="str">
        <f>ESPANOL!D31</f>
        <v>MARTINEZ DE JESUS</v>
      </c>
      <c r="D31" s="117">
        <f>ESPANOL!AO31</f>
        <v>79.6875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73.5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83.4375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70.3125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84.125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79.625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84.75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LUISANNA</v>
      </c>
      <c r="C32" s="116" t="str">
        <f>ESPANOL!D32</f>
        <v xml:space="preserve">FERRAND </v>
      </c>
      <c r="D32" s="117">
        <f>ESPANOL!AO32</f>
        <v>77.375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81.625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77.5625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0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75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0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85.25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MARIA ALEXANDRA</v>
      </c>
      <c r="C33" s="116" t="str">
        <f>ESPANOL!D33</f>
        <v xml:space="preserve">MADE </v>
      </c>
      <c r="D33" s="117">
        <f>ESPANOL!AO33</f>
        <v>92.1875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86.3125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82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80.25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88.5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80.6875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82.625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MARIANA</v>
      </c>
      <c r="C34" s="116" t="str">
        <f>ESPANOL!D34</f>
        <v>AMADOR SANTOS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35.9375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19.25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84.375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5.6875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85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MARIANGELA</v>
      </c>
      <c r="C35" s="116" t="str">
        <f>ESPANOL!D35</f>
        <v>MONTERO FULCAR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0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0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0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0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0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0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MERVIN</v>
      </c>
      <c r="C36" s="116" t="str">
        <f>ESPANOL!D36</f>
        <v>TORRES DE LA CRUZ</v>
      </c>
      <c r="D36" s="117">
        <f>ESPANOL!AO36</f>
        <v>73.4375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79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77.625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0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0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0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77.1875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MICHEL</v>
      </c>
      <c r="C37" s="116" t="str">
        <f>ESPANOL!D37</f>
        <v xml:space="preserve">RINCON </v>
      </c>
      <c r="D37" s="117">
        <f>ESPANOL!AO37</f>
        <v>0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74.125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72.625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71.875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0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71.875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73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MILAGROS ESPERANZA</v>
      </c>
      <c r="C38" s="116" t="str">
        <f>ESPANOL!D38</f>
        <v>FRIAS LARA</v>
      </c>
      <c r="D38" s="117">
        <f>ESPANOL!AO38</f>
        <v>92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81.3125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90.375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73.75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94.3125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73.75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90.125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294" t="s">
        <v>68</v>
      </c>
      <c r="C41" s="294"/>
      <c r="D41" s="295" t="s">
        <v>69</v>
      </c>
      <c r="E41" s="296"/>
      <c r="F41" s="296"/>
      <c r="G41" s="297"/>
      <c r="H41" s="295" t="s">
        <v>70</v>
      </c>
      <c r="I41" s="296"/>
      <c r="J41" s="296"/>
      <c r="K41" s="297"/>
      <c r="L41" s="298" t="s">
        <v>71</v>
      </c>
      <c r="M41" s="299"/>
      <c r="N41" s="299"/>
      <c r="O41" s="300"/>
      <c r="P41" s="295" t="s">
        <v>72</v>
      </c>
      <c r="Q41" s="296"/>
      <c r="R41" s="296"/>
      <c r="S41" s="297"/>
      <c r="T41" s="298" t="s">
        <v>131</v>
      </c>
      <c r="U41" s="299"/>
      <c r="V41" s="299"/>
      <c r="W41" s="300"/>
      <c r="X41" s="295" t="s">
        <v>73</v>
      </c>
      <c r="Y41" s="296"/>
      <c r="Z41" s="296"/>
      <c r="AA41" s="297"/>
      <c r="AB41" s="295" t="s">
        <v>74</v>
      </c>
      <c r="AC41" s="296"/>
      <c r="AD41" s="296"/>
      <c r="AE41" s="297"/>
      <c r="AF41" s="295" t="s">
        <v>75</v>
      </c>
      <c r="AG41" s="296"/>
      <c r="AH41" s="296"/>
      <c r="AI41" s="297"/>
      <c r="AJ41" s="295" t="s">
        <v>76</v>
      </c>
      <c r="AK41" s="296"/>
      <c r="AL41" s="297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NOELIA</v>
      </c>
      <c r="C43" s="116" t="str">
        <f>ESPANOL!D39</f>
        <v>MEJIA MARTINEZ</v>
      </c>
      <c r="D43" s="119">
        <f>ESPANOL!AO39</f>
        <v>87.625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89.6875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82.3125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98.3125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85.5625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97.375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85.3125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RENE</v>
      </c>
      <c r="C44" s="116" t="str">
        <f>ESPANOL!D40</f>
        <v xml:space="preserve">FELIZ </v>
      </c>
      <c r="D44" s="119">
        <f>ESPANOL!AO40</f>
        <v>75.875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82.375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81.75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87.25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76.4375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87.5625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83.875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RUTH ESTHER</v>
      </c>
      <c r="C45" s="116" t="str">
        <f>ESPANOL!D41</f>
        <v>FIGUEROA NUÑEZ</v>
      </c>
      <c r="D45" s="119">
        <f>ESPANOL!AO41</f>
        <v>0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0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0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72.5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0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72.8125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0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SCARLEN  ARIANA</v>
      </c>
      <c r="C46" s="116" t="str">
        <f>ESPANOL!D42</f>
        <v xml:space="preserve">MORENO </v>
      </c>
      <c r="D46" s="119">
        <f>ESPANOL!AO42</f>
        <v>93.625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79.6875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80.75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0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93.125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0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77.1875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VICKY LISBETH</v>
      </c>
      <c r="C47" s="116" t="str">
        <f>ESPANOL!D43</f>
        <v>PARRA  PERALTA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87.8125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87.9375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>YERLIN VIANEYRI</v>
      </c>
      <c r="C48" s="116" t="str">
        <f>ESPANOL!D44</f>
        <v>MERCADO BERROA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0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0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0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0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YOMAIRI</v>
      </c>
      <c r="C49" s="116" t="str">
        <f>ESPANOL!D45</f>
        <v>MENDOZA PRENZA</v>
      </c>
      <c r="D49" s="119">
        <f>ESPANOL!AO45</f>
        <v>46.875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0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0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0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0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310" t="s">
        <v>128</v>
      </c>
      <c r="C55" s="310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310" t="s">
        <v>129</v>
      </c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</row>
    <row r="56" spans="1:38" ht="15.75" x14ac:dyDescent="0.25">
      <c r="B56" s="309" t="s">
        <v>125</v>
      </c>
      <c r="C56" s="30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309" t="s">
        <v>83</v>
      </c>
      <c r="AA56" s="309"/>
      <c r="AB56" s="309"/>
      <c r="AC56" s="309"/>
      <c r="AD56" s="309"/>
      <c r="AE56" s="309"/>
      <c r="AF56" s="309"/>
      <c r="AG56" s="309"/>
      <c r="AH56" s="309"/>
      <c r="AI56" s="309"/>
      <c r="AJ56" s="309"/>
    </row>
    <row r="57" spans="1:38" ht="15.75" x14ac:dyDescent="0.25">
      <c r="B57" s="311"/>
      <c r="C57" s="311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310" t="s">
        <v>84</v>
      </c>
      <c r="C61" s="310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309" t="s">
        <v>85</v>
      </c>
      <c r="C62" s="30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310" t="s">
        <v>126</v>
      </c>
      <c r="AA62" s="310"/>
      <c r="AB62" s="310"/>
      <c r="AC62" s="310"/>
      <c r="AD62" s="310"/>
      <c r="AE62" s="310"/>
      <c r="AF62" s="310"/>
      <c r="AG62" s="310"/>
      <c r="AH62" s="310"/>
      <c r="AI62" s="310"/>
      <c r="AJ62" s="310"/>
      <c r="AK62" s="310"/>
    </row>
    <row r="63" spans="1:38" ht="15.75" x14ac:dyDescent="0.25">
      <c r="B63" s="311" t="s">
        <v>86</v>
      </c>
      <c r="C63" s="311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311" t="s">
        <v>87</v>
      </c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12" t="s">
        <v>138</v>
      </c>
      <c r="B5" s="312"/>
      <c r="C5" s="312"/>
      <c r="D5" s="312"/>
      <c r="E5" s="312"/>
      <c r="F5" s="312"/>
      <c r="G5" s="312"/>
      <c r="H5" s="135"/>
      <c r="I5" s="312" t="s">
        <v>138</v>
      </c>
      <c r="J5" s="312"/>
      <c r="K5" s="312"/>
      <c r="L5" s="312"/>
      <c r="M5" s="312"/>
      <c r="N5" s="312"/>
      <c r="O5" s="312"/>
      <c r="P5" s="131"/>
    </row>
    <row r="6" spans="1:16" ht="15.75" x14ac:dyDescent="0.25">
      <c r="A6" s="236" t="s">
        <v>141</v>
      </c>
      <c r="B6" s="236"/>
      <c r="C6" s="236"/>
      <c r="D6" s="236"/>
      <c r="E6" s="236"/>
      <c r="F6" s="236"/>
      <c r="G6" s="236"/>
      <c r="H6" s="236"/>
      <c r="I6" s="236" t="s">
        <v>141</v>
      </c>
      <c r="J6" s="236"/>
      <c r="K6" s="236"/>
      <c r="L6" s="236"/>
      <c r="M6" s="236"/>
      <c r="N6" s="236"/>
      <c r="O6" s="236"/>
      <c r="P6" s="236"/>
    </row>
    <row r="7" spans="1:16" ht="15.75" x14ac:dyDescent="0.25">
      <c r="A7" s="236" t="s">
        <v>29</v>
      </c>
      <c r="B7" s="236"/>
      <c r="C7" s="236"/>
      <c r="D7" s="236"/>
      <c r="E7" s="236"/>
      <c r="F7" s="236"/>
      <c r="G7" s="236"/>
      <c r="H7" s="236"/>
      <c r="I7" s="236" t="s">
        <v>29</v>
      </c>
      <c r="J7" s="236"/>
      <c r="K7" s="236"/>
      <c r="L7" s="236"/>
      <c r="M7" s="236"/>
      <c r="N7" s="236"/>
      <c r="O7" s="236"/>
      <c r="P7" s="236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313"/>
      <c r="D9" s="313"/>
      <c r="E9" s="313"/>
      <c r="F9" s="1"/>
      <c r="G9" s="102"/>
      <c r="I9" s="97" t="s">
        <v>6</v>
      </c>
      <c r="J9" s="2"/>
      <c r="K9" s="313"/>
      <c r="L9" s="313"/>
      <c r="M9" s="313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116</v>
      </c>
      <c r="B11" s="101"/>
      <c r="C11" s="97" t="s">
        <v>65</v>
      </c>
      <c r="D11" s="101"/>
      <c r="E11" s="314" t="s">
        <v>139</v>
      </c>
      <c r="F11" s="314"/>
      <c r="G11" s="136"/>
      <c r="I11" s="97" t="s">
        <v>116</v>
      </c>
      <c r="J11" s="101"/>
      <c r="K11" s="97" t="s">
        <v>65</v>
      </c>
      <c r="L11" s="101"/>
      <c r="M11" s="314" t="s">
        <v>139</v>
      </c>
      <c r="N11" s="314"/>
      <c r="O11" s="136"/>
    </row>
    <row r="12" spans="1:16" ht="8.25" customHeight="1" x14ac:dyDescent="0.25"/>
    <row r="13" spans="1:16" ht="17.45" customHeight="1" x14ac:dyDescent="0.25">
      <c r="A13" s="238" t="s">
        <v>7</v>
      </c>
      <c r="B13" s="238"/>
      <c r="C13" s="238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39" t="s">
        <v>7</v>
      </c>
      <c r="J13" s="238"/>
      <c r="K13" s="238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5">
      <c r="A14" s="237" t="s">
        <v>8</v>
      </c>
      <c r="B14" s="237"/>
      <c r="C14" s="237"/>
      <c r="D14" s="3"/>
      <c r="E14" s="3"/>
      <c r="F14" s="3"/>
      <c r="G14" s="132"/>
      <c r="I14" s="237" t="s">
        <v>8</v>
      </c>
      <c r="J14" s="237"/>
      <c r="K14" s="237"/>
      <c r="L14" s="3"/>
      <c r="M14" s="3"/>
      <c r="N14" s="3"/>
      <c r="O14" s="132"/>
    </row>
    <row r="15" spans="1:16" ht="18" customHeight="1" x14ac:dyDescent="0.25">
      <c r="A15" s="237" t="s">
        <v>118</v>
      </c>
      <c r="B15" s="237"/>
      <c r="C15" s="237"/>
      <c r="D15" s="3"/>
      <c r="E15" s="3"/>
      <c r="F15" s="3"/>
      <c r="G15" s="7"/>
      <c r="I15" s="237" t="s">
        <v>118</v>
      </c>
      <c r="J15" s="237"/>
      <c r="K15" s="237"/>
      <c r="L15" s="3"/>
      <c r="M15" s="3"/>
      <c r="N15" s="3"/>
      <c r="O15" s="7"/>
    </row>
    <row r="16" spans="1:16" ht="18" customHeight="1" x14ac:dyDescent="0.25">
      <c r="A16" s="237" t="s">
        <v>9</v>
      </c>
      <c r="B16" s="237"/>
      <c r="C16" s="237"/>
      <c r="D16" s="3"/>
      <c r="E16" s="3"/>
      <c r="F16" s="3"/>
      <c r="G16" s="7"/>
      <c r="I16" s="237" t="s">
        <v>9</v>
      </c>
      <c r="J16" s="237"/>
      <c r="K16" s="237"/>
      <c r="L16" s="3"/>
      <c r="M16" s="3"/>
      <c r="N16" s="3"/>
      <c r="O16" s="7"/>
    </row>
    <row r="17" spans="1:16" ht="18" customHeight="1" x14ac:dyDescent="0.25">
      <c r="A17" s="237" t="s">
        <v>10</v>
      </c>
      <c r="B17" s="237"/>
      <c r="C17" s="237"/>
      <c r="D17" s="3"/>
      <c r="E17" s="3"/>
      <c r="F17" s="3"/>
      <c r="G17" s="7"/>
      <c r="I17" s="237" t="s">
        <v>10</v>
      </c>
      <c r="J17" s="237"/>
      <c r="K17" s="237"/>
      <c r="L17" s="3"/>
      <c r="M17" s="3"/>
      <c r="N17" s="3"/>
      <c r="O17" s="7"/>
    </row>
    <row r="18" spans="1:16" ht="18" customHeight="1" x14ac:dyDescent="0.25">
      <c r="A18" s="237" t="s">
        <v>11</v>
      </c>
      <c r="B18" s="237"/>
      <c r="C18" s="237"/>
      <c r="D18" s="3"/>
      <c r="E18" s="3"/>
      <c r="F18" s="3"/>
      <c r="G18" s="7"/>
      <c r="I18" s="237" t="s">
        <v>11</v>
      </c>
      <c r="J18" s="237"/>
      <c r="K18" s="237"/>
      <c r="L18" s="3"/>
      <c r="M18" s="3"/>
      <c r="N18" s="3"/>
      <c r="O18" s="7"/>
    </row>
    <row r="19" spans="1:16" ht="18" customHeight="1" x14ac:dyDescent="0.25">
      <c r="A19" s="237" t="s">
        <v>12</v>
      </c>
      <c r="B19" s="237"/>
      <c r="C19" s="237"/>
      <c r="D19" s="3"/>
      <c r="E19" s="3"/>
      <c r="F19" s="3"/>
      <c r="G19" s="7"/>
      <c r="I19" s="237" t="s">
        <v>12</v>
      </c>
      <c r="J19" s="237"/>
      <c r="K19" s="237"/>
      <c r="L19" s="3"/>
      <c r="M19" s="3"/>
      <c r="N19" s="3"/>
      <c r="O19" s="7"/>
    </row>
    <row r="20" spans="1:16" ht="18" customHeight="1" x14ac:dyDescent="0.25">
      <c r="A20" s="237" t="s">
        <v>13</v>
      </c>
      <c r="B20" s="237"/>
      <c r="C20" s="237"/>
      <c r="D20" s="3"/>
      <c r="E20" s="3"/>
      <c r="F20" s="3"/>
      <c r="G20" s="7"/>
      <c r="I20" s="237" t="s">
        <v>13</v>
      </c>
      <c r="J20" s="237"/>
      <c r="K20" s="237"/>
      <c r="L20" s="3"/>
      <c r="M20" s="3"/>
      <c r="N20" s="3"/>
      <c r="O20" s="7"/>
    </row>
    <row r="21" spans="1:16" ht="18" customHeight="1" x14ac:dyDescent="0.25">
      <c r="A21" s="237" t="s">
        <v>137</v>
      </c>
      <c r="B21" s="237"/>
      <c r="C21" s="237"/>
      <c r="D21" s="3"/>
      <c r="E21" s="3"/>
      <c r="F21" s="3"/>
      <c r="G21" s="7"/>
      <c r="I21" s="237" t="s">
        <v>137</v>
      </c>
      <c r="J21" s="237"/>
      <c r="K21" s="237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312" t="s">
        <v>138</v>
      </c>
      <c r="B30" s="312"/>
      <c r="C30" s="312"/>
      <c r="D30" s="312"/>
      <c r="E30" s="312"/>
      <c r="F30" s="312"/>
      <c r="G30" s="312"/>
      <c r="H30" s="131"/>
      <c r="I30" s="312" t="s">
        <v>138</v>
      </c>
      <c r="J30" s="312"/>
      <c r="K30" s="312"/>
      <c r="L30" s="312"/>
      <c r="M30" s="312"/>
      <c r="N30" s="312"/>
      <c r="O30" s="312"/>
      <c r="P30" s="131"/>
    </row>
    <row r="31" spans="1:16" ht="15.75" x14ac:dyDescent="0.25">
      <c r="A31" s="236" t="s">
        <v>141</v>
      </c>
      <c r="B31" s="236"/>
      <c r="C31" s="236"/>
      <c r="D31" s="236"/>
      <c r="E31" s="236"/>
      <c r="F31" s="236"/>
      <c r="G31" s="236"/>
      <c r="H31" s="236"/>
      <c r="I31" s="236" t="s">
        <v>141</v>
      </c>
      <c r="J31" s="236"/>
      <c r="K31" s="236"/>
      <c r="L31" s="236"/>
      <c r="M31" s="236"/>
      <c r="N31" s="236"/>
      <c r="O31" s="236"/>
      <c r="P31" s="236"/>
    </row>
    <row r="32" spans="1:16" ht="15.75" x14ac:dyDescent="0.25">
      <c r="A32" s="236" t="s">
        <v>29</v>
      </c>
      <c r="B32" s="236"/>
      <c r="C32" s="236"/>
      <c r="D32" s="236"/>
      <c r="E32" s="236"/>
      <c r="F32" s="236"/>
      <c r="G32" s="236"/>
      <c r="H32" s="236"/>
      <c r="I32" s="236" t="s">
        <v>29</v>
      </c>
      <c r="J32" s="236"/>
      <c r="K32" s="236"/>
      <c r="L32" s="236"/>
      <c r="M32" s="236"/>
      <c r="N32" s="236"/>
      <c r="O32" s="236"/>
      <c r="P32" s="236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313"/>
      <c r="D34" s="313"/>
      <c r="E34" s="313"/>
      <c r="F34" s="1"/>
      <c r="G34" s="102"/>
      <c r="I34" s="97" t="s">
        <v>6</v>
      </c>
      <c r="J34" s="2"/>
      <c r="K34" s="313"/>
      <c r="L34" s="313"/>
      <c r="M34" s="313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116</v>
      </c>
      <c r="B36" s="101"/>
      <c r="C36" s="97" t="s">
        <v>65</v>
      </c>
      <c r="D36" s="101"/>
      <c r="E36" s="314" t="s">
        <v>139</v>
      </c>
      <c r="F36" s="314"/>
      <c r="G36" s="136"/>
      <c r="I36" s="97" t="s">
        <v>116</v>
      </c>
      <c r="J36" s="101"/>
      <c r="K36" s="97" t="s">
        <v>65</v>
      </c>
      <c r="L36" s="101"/>
      <c r="M36" s="314" t="s">
        <v>139</v>
      </c>
      <c r="N36" s="314"/>
      <c r="O36" s="136"/>
    </row>
    <row r="37" spans="1:15" ht="7.35" customHeight="1" x14ac:dyDescent="0.25"/>
    <row r="38" spans="1:15" ht="16.350000000000001" customHeight="1" x14ac:dyDescent="0.25">
      <c r="A38" s="238" t="s">
        <v>7</v>
      </c>
      <c r="B38" s="238"/>
      <c r="C38" s="238"/>
      <c r="D38" s="103" t="s">
        <v>133</v>
      </c>
      <c r="E38" s="103" t="s">
        <v>134</v>
      </c>
      <c r="F38" s="103" t="s">
        <v>135</v>
      </c>
      <c r="G38" s="103" t="s">
        <v>136</v>
      </c>
      <c r="I38" s="238" t="s">
        <v>7</v>
      </c>
      <c r="J38" s="238"/>
      <c r="K38" s="238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8.75" x14ac:dyDescent="0.25">
      <c r="A39" s="237" t="s">
        <v>8</v>
      </c>
      <c r="B39" s="237"/>
      <c r="C39" s="237"/>
      <c r="D39" s="3"/>
      <c r="E39" s="3"/>
      <c r="F39" s="3"/>
      <c r="G39" s="7"/>
      <c r="I39" s="237" t="s">
        <v>8</v>
      </c>
      <c r="J39" s="237"/>
      <c r="K39" s="237"/>
      <c r="L39" s="3"/>
      <c r="M39" s="3"/>
      <c r="N39" s="3"/>
      <c r="O39" s="7"/>
    </row>
    <row r="40" spans="1:15" ht="18.75" x14ac:dyDescent="0.25">
      <c r="A40" s="237" t="s">
        <v>118</v>
      </c>
      <c r="B40" s="237"/>
      <c r="C40" s="237"/>
      <c r="D40" s="3"/>
      <c r="E40" s="3"/>
      <c r="F40" s="3"/>
      <c r="G40" s="7"/>
      <c r="I40" s="237" t="s">
        <v>118</v>
      </c>
      <c r="J40" s="237"/>
      <c r="K40" s="237"/>
      <c r="L40" s="3"/>
      <c r="M40" s="3"/>
      <c r="N40" s="3"/>
      <c r="O40" s="7"/>
    </row>
    <row r="41" spans="1:15" ht="18.75" x14ac:dyDescent="0.25">
      <c r="A41" s="237" t="s">
        <v>9</v>
      </c>
      <c r="B41" s="237"/>
      <c r="C41" s="237"/>
      <c r="D41" s="3"/>
      <c r="E41" s="3"/>
      <c r="F41" s="3"/>
      <c r="G41" s="7"/>
      <c r="I41" s="237" t="s">
        <v>9</v>
      </c>
      <c r="J41" s="237"/>
      <c r="K41" s="237"/>
      <c r="L41" s="3"/>
      <c r="M41" s="3"/>
      <c r="N41" s="3"/>
      <c r="O41" s="7"/>
    </row>
    <row r="42" spans="1:15" ht="18.75" x14ac:dyDescent="0.25">
      <c r="A42" s="237" t="s">
        <v>10</v>
      </c>
      <c r="B42" s="237"/>
      <c r="C42" s="237"/>
      <c r="D42" s="3"/>
      <c r="E42" s="3"/>
      <c r="F42" s="3"/>
      <c r="G42" s="7"/>
      <c r="I42" s="237" t="s">
        <v>10</v>
      </c>
      <c r="J42" s="237"/>
      <c r="K42" s="237"/>
      <c r="L42" s="3"/>
      <c r="M42" s="3"/>
      <c r="N42" s="3"/>
      <c r="O42" s="7"/>
    </row>
    <row r="43" spans="1:15" ht="18.75" x14ac:dyDescent="0.25">
      <c r="A43" s="237" t="s">
        <v>11</v>
      </c>
      <c r="B43" s="237"/>
      <c r="C43" s="237"/>
      <c r="D43" s="3"/>
      <c r="E43" s="3"/>
      <c r="F43" s="3"/>
      <c r="G43" s="7"/>
      <c r="I43" s="237" t="s">
        <v>11</v>
      </c>
      <c r="J43" s="237"/>
      <c r="K43" s="237"/>
      <c r="L43" s="3"/>
      <c r="M43" s="3"/>
      <c r="N43" s="3"/>
      <c r="O43" s="7"/>
    </row>
    <row r="44" spans="1:15" ht="18.75" x14ac:dyDescent="0.25">
      <c r="A44" s="237" t="s">
        <v>12</v>
      </c>
      <c r="B44" s="237"/>
      <c r="C44" s="237"/>
      <c r="D44" s="3"/>
      <c r="E44" s="3"/>
      <c r="F44" s="3"/>
      <c r="G44" s="7"/>
      <c r="I44" s="237" t="s">
        <v>12</v>
      </c>
      <c r="J44" s="237"/>
      <c r="K44" s="237"/>
      <c r="L44" s="3"/>
      <c r="M44" s="3"/>
      <c r="N44" s="3"/>
      <c r="O44" s="7"/>
    </row>
    <row r="45" spans="1:15" ht="18" customHeight="1" x14ac:dyDescent="0.25">
      <c r="A45" s="237" t="s">
        <v>13</v>
      </c>
      <c r="B45" s="237"/>
      <c r="C45" s="237"/>
      <c r="D45" s="3"/>
      <c r="E45" s="3"/>
      <c r="F45" s="3"/>
      <c r="G45" s="7"/>
      <c r="I45" s="237" t="s">
        <v>13</v>
      </c>
      <c r="J45" s="237"/>
      <c r="K45" s="237"/>
      <c r="L45" s="3"/>
      <c r="M45" s="3"/>
      <c r="N45" s="3"/>
      <c r="O45" s="7"/>
    </row>
    <row r="46" spans="1:15" ht="18.75" x14ac:dyDescent="0.25">
      <c r="A46" s="237" t="s">
        <v>137</v>
      </c>
      <c r="B46" s="237"/>
      <c r="C46" s="237"/>
      <c r="D46" s="3"/>
      <c r="E46" s="3"/>
      <c r="F46" s="3"/>
      <c r="G46" s="7"/>
      <c r="I46" s="237" t="s">
        <v>137</v>
      </c>
      <c r="J46" s="237"/>
      <c r="K46" s="237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2026-06-13T13:41:14Z</cp:lastPrinted>
  <dcterms:created xsi:type="dcterms:W3CDTF">2023-03-02T01:29:27Z</dcterms:created>
  <dcterms:modified xsi:type="dcterms:W3CDTF">2026-09-25T16:50:26Z</dcterms:modified>
</cp:coreProperties>
</file>