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A282846B-7021-4B4A-A0B7-3A12FE7BA492}" xr6:coauthVersionLast="47" xr6:coauthVersionMax="47" xr10:uidLastSave="{00000000-0000-0000-0000-000000000000}"/>
  <bookViews>
    <workbookView xWindow="-120" yWindow="-120" windowWidth="20730" windowHeight="11040" firstSheet="2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I11" i="30" s="1"/>
  <c r="BE11" i="30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I16" i="29"/>
  <c r="BH16" i="29"/>
  <c r="BG16" i="29"/>
  <c r="BF16" i="29"/>
  <c r="BE16" i="29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I22" i="28" s="1"/>
  <c r="BF22" i="28"/>
  <c r="BE22" i="28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I33" i="26" s="1"/>
  <c r="BG33" i="26"/>
  <c r="BF33" i="26"/>
  <c r="BE33" i="26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I11" i="26" s="1"/>
  <c r="BE11" i="26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K12" i="29"/>
  <c r="AL12" i="29"/>
  <c r="AM12" i="29"/>
  <c r="AN12" i="29"/>
  <c r="AK13" i="29"/>
  <c r="AL13" i="29"/>
  <c r="AM13" i="29"/>
  <c r="AN13" i="29"/>
  <c r="AK14" i="29"/>
  <c r="AL14" i="29"/>
  <c r="AM14" i="29"/>
  <c r="AN14" i="29"/>
  <c r="AK15" i="29"/>
  <c r="AL15" i="29"/>
  <c r="AM15" i="29"/>
  <c r="AN15" i="29"/>
  <c r="AK16" i="29"/>
  <c r="AL16" i="29"/>
  <c r="AM16" i="29"/>
  <c r="AN16" i="29"/>
  <c r="AK17" i="29"/>
  <c r="AL17" i="29"/>
  <c r="AM17" i="29"/>
  <c r="AN17" i="29"/>
  <c r="AK18" i="29"/>
  <c r="AL18" i="29"/>
  <c r="AM18" i="29"/>
  <c r="AN18" i="29"/>
  <c r="AK19" i="29"/>
  <c r="AL19" i="29"/>
  <c r="AM19" i="29"/>
  <c r="AN19" i="29"/>
  <c r="AK20" i="29"/>
  <c r="AL20" i="29"/>
  <c r="AM20" i="29"/>
  <c r="AN20" i="29"/>
  <c r="AK21" i="29"/>
  <c r="AL21" i="29"/>
  <c r="AM21" i="29"/>
  <c r="AN21" i="29"/>
  <c r="AK22" i="29"/>
  <c r="AL22" i="29"/>
  <c r="AM22" i="29"/>
  <c r="AN22" i="29"/>
  <c r="AK23" i="29"/>
  <c r="AL23" i="29"/>
  <c r="AM23" i="29"/>
  <c r="AN23" i="29"/>
  <c r="AK24" i="29"/>
  <c r="AL24" i="29"/>
  <c r="AM24" i="29"/>
  <c r="AN24" i="29"/>
  <c r="AK25" i="29"/>
  <c r="AL25" i="29"/>
  <c r="AM25" i="29"/>
  <c r="AN25" i="29"/>
  <c r="AK26" i="29"/>
  <c r="AL26" i="29"/>
  <c r="AM26" i="29"/>
  <c r="AN26" i="29"/>
  <c r="AK27" i="29"/>
  <c r="AL27" i="29"/>
  <c r="AM27" i="29"/>
  <c r="AN27" i="29"/>
  <c r="AK28" i="29"/>
  <c r="AL28" i="29"/>
  <c r="AM28" i="29"/>
  <c r="AN28" i="29"/>
  <c r="AK29" i="29"/>
  <c r="AL29" i="29"/>
  <c r="AM29" i="29"/>
  <c r="AN29" i="29"/>
  <c r="AK30" i="29"/>
  <c r="AL30" i="29"/>
  <c r="AM30" i="29"/>
  <c r="AN30" i="29"/>
  <c r="AK31" i="29"/>
  <c r="AL31" i="29"/>
  <c r="AM31" i="29"/>
  <c r="AN31" i="29"/>
  <c r="AK32" i="29"/>
  <c r="AL32" i="29"/>
  <c r="AM32" i="29"/>
  <c r="AN32" i="29"/>
  <c r="AK33" i="29"/>
  <c r="AL33" i="29"/>
  <c r="AM33" i="29"/>
  <c r="AN33" i="29"/>
  <c r="AK34" i="29"/>
  <c r="AL34" i="29"/>
  <c r="AM34" i="29"/>
  <c r="AN34" i="29"/>
  <c r="AK35" i="29"/>
  <c r="AL35" i="29"/>
  <c r="AM35" i="29"/>
  <c r="AN35" i="29"/>
  <c r="AK36" i="29"/>
  <c r="AL36" i="29"/>
  <c r="AM36" i="29"/>
  <c r="AN36" i="29"/>
  <c r="AK37" i="29"/>
  <c r="AL37" i="29"/>
  <c r="AM37" i="29"/>
  <c r="AN37" i="29"/>
  <c r="AK38" i="29"/>
  <c r="AL38" i="29"/>
  <c r="AM38" i="29"/>
  <c r="AN38" i="29"/>
  <c r="AK39" i="29"/>
  <c r="AL39" i="29"/>
  <c r="AM39" i="29"/>
  <c r="AN39" i="29"/>
  <c r="AK40" i="29"/>
  <c r="AL40" i="29"/>
  <c r="AM40" i="29"/>
  <c r="AN40" i="29"/>
  <c r="AK41" i="29"/>
  <c r="AL41" i="29"/>
  <c r="AM41" i="29"/>
  <c r="AN41" i="29"/>
  <c r="AK42" i="29"/>
  <c r="AL42" i="29"/>
  <c r="AM42" i="29"/>
  <c r="AN42" i="29"/>
  <c r="AK43" i="29"/>
  <c r="AL43" i="29"/>
  <c r="AM43" i="29"/>
  <c r="AN43" i="29"/>
  <c r="AK44" i="29"/>
  <c r="AL44" i="29"/>
  <c r="AM44" i="29"/>
  <c r="AN44" i="29"/>
  <c r="AK45" i="29"/>
  <c r="AL45" i="29"/>
  <c r="AM45" i="29"/>
  <c r="AN45" i="29"/>
  <c r="AK46" i="29"/>
  <c r="AL46" i="29"/>
  <c r="AM46" i="29"/>
  <c r="AN46" i="29"/>
  <c r="AK47" i="29"/>
  <c r="AL47" i="29"/>
  <c r="AM47" i="29"/>
  <c r="AN47" i="29"/>
  <c r="AK48" i="29"/>
  <c r="AL48" i="29"/>
  <c r="AM48" i="29"/>
  <c r="AN48" i="29"/>
  <c r="AK49" i="29"/>
  <c r="AL49" i="29"/>
  <c r="AM49" i="29"/>
  <c r="AN49" i="29"/>
  <c r="AK50" i="29"/>
  <c r="AL50" i="29"/>
  <c r="AM50" i="29"/>
  <c r="AN50" i="29"/>
  <c r="AK51" i="29"/>
  <c r="AL51" i="29"/>
  <c r="AM51" i="29"/>
  <c r="AN51" i="29"/>
  <c r="AK52" i="29"/>
  <c r="AL52" i="29"/>
  <c r="AM52" i="29"/>
  <c r="AN52" i="29"/>
  <c r="AK53" i="29"/>
  <c r="AL53" i="29"/>
  <c r="AM53" i="29"/>
  <c r="AN53" i="29"/>
  <c r="AK54" i="29"/>
  <c r="AL54" i="29"/>
  <c r="AM54" i="29"/>
  <c r="AN54" i="29"/>
  <c r="AO54" i="29" s="1"/>
  <c r="AK55" i="29"/>
  <c r="AL55" i="29"/>
  <c r="AM55" i="29"/>
  <c r="AN55" i="29"/>
  <c r="AN11" i="29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V13" i="32" s="1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V24" i="32" s="1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Z28" i="32" s="1"/>
  <c r="AK29" i="32"/>
  <c r="AL29" i="32"/>
  <c r="AM29" i="32"/>
  <c r="AN29" i="32"/>
  <c r="AT29" i="32"/>
  <c r="AU29" i="32"/>
  <c r="AX29" i="32"/>
  <c r="AY29" i="32"/>
  <c r="AZ29" i="32" s="1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B11" i="21"/>
  <c r="B9" i="21"/>
  <c r="AO45" i="29" l="1"/>
  <c r="AO30" i="29"/>
  <c r="AZ42" i="32"/>
  <c r="AO29" i="29"/>
  <c r="AO38" i="29"/>
  <c r="AO39" i="29"/>
  <c r="AO47" i="29"/>
  <c r="AO48" i="29"/>
  <c r="AO46" i="29"/>
  <c r="AO37" i="29"/>
  <c r="AO55" i="29"/>
  <c r="AO20" i="29"/>
  <c r="AO21" i="29"/>
  <c r="AO28" i="29"/>
  <c r="AO12" i="29"/>
  <c r="AO13" i="29"/>
  <c r="AO14" i="29"/>
  <c r="AO15" i="29"/>
  <c r="AO16" i="29"/>
  <c r="AO17" i="29"/>
  <c r="AO18" i="29"/>
  <c r="AO19" i="29"/>
  <c r="AO22" i="29"/>
  <c r="AO23" i="29"/>
  <c r="AO24" i="29"/>
  <c r="AO25" i="29"/>
  <c r="AO26" i="29"/>
  <c r="AO27" i="29"/>
  <c r="AO31" i="29"/>
  <c r="AO32" i="29"/>
  <c r="AO33" i="29"/>
  <c r="AO34" i="29"/>
  <c r="AO35" i="29"/>
  <c r="AO36" i="29"/>
  <c r="AO40" i="29"/>
  <c r="AO41" i="29"/>
  <c r="AO42" i="29"/>
  <c r="AO43" i="29"/>
  <c r="AO44" i="29"/>
  <c r="AO49" i="29"/>
  <c r="AO50" i="29"/>
  <c r="AO51" i="29"/>
  <c r="AO52" i="29"/>
  <c r="AO53" i="29"/>
  <c r="AZ24" i="32"/>
  <c r="AZ32" i="32"/>
  <c r="AZ13" i="32"/>
  <c r="AZ30" i="32"/>
  <c r="AV11" i="32"/>
  <c r="AV29" i="32"/>
  <c r="AO26" i="32"/>
  <c r="AO29" i="32"/>
  <c r="AV32" i="32"/>
  <c r="AZ34" i="32"/>
  <c r="AV34" i="32"/>
  <c r="AV37" i="32"/>
  <c r="AV33" i="32"/>
  <c r="AZ33" i="32"/>
  <c r="AZ36" i="32"/>
  <c r="AZ37" i="32"/>
  <c r="AV28" i="32"/>
  <c r="AO28" i="32"/>
  <c r="AR28" i="32" s="1"/>
  <c r="AO20" i="32"/>
  <c r="AR20" i="32" s="1"/>
  <c r="AV23" i="32"/>
  <c r="AO23" i="32"/>
  <c r="AR23" i="32" s="1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6" i="32" l="1"/>
  <c r="BB26" i="32"/>
  <c r="BC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Y54" i="29"/>
  <c r="AX54" i="29"/>
  <c r="AU54" i="29"/>
  <c r="AV54" i="29" s="1"/>
  <c r="AT54" i="29"/>
  <c r="AY53" i="29"/>
  <c r="AX53" i="29"/>
  <c r="AU53" i="29"/>
  <c r="AV53" i="29" s="1"/>
  <c r="AT53" i="29"/>
  <c r="AY52" i="29"/>
  <c r="AX52" i="29"/>
  <c r="AU52" i="29"/>
  <c r="AZ52" i="29" s="1"/>
  <c r="AT52" i="29"/>
  <c r="AY51" i="29"/>
  <c r="AX51" i="29"/>
  <c r="AU51" i="29"/>
  <c r="AT51" i="29"/>
  <c r="AY50" i="29"/>
  <c r="AX50" i="29"/>
  <c r="AU50" i="29"/>
  <c r="AV50" i="29" s="1"/>
  <c r="AT50" i="29"/>
  <c r="BB50" i="29"/>
  <c r="AY49" i="29"/>
  <c r="AX49" i="29"/>
  <c r="AU49" i="29"/>
  <c r="AV49" i="29" s="1"/>
  <c r="AT49" i="29"/>
  <c r="AY48" i="29"/>
  <c r="AX48" i="29"/>
  <c r="AU48" i="29"/>
  <c r="AT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Y44" i="29"/>
  <c r="V48" i="33" s="1"/>
  <c r="AX44" i="29"/>
  <c r="AU44" i="29"/>
  <c r="U48" i="33" s="1"/>
  <c r="AT44" i="29"/>
  <c r="AY43" i="29"/>
  <c r="V47" i="33" s="1"/>
  <c r="AX43" i="29"/>
  <c r="AU43" i="29"/>
  <c r="U47" i="33" s="1"/>
  <c r="AT43" i="29"/>
  <c r="AY42" i="29"/>
  <c r="V46" i="33" s="1"/>
  <c r="AX42" i="29"/>
  <c r="AU42" i="29"/>
  <c r="AT42" i="29"/>
  <c r="AY41" i="29"/>
  <c r="V45" i="33" s="1"/>
  <c r="AX41" i="29"/>
  <c r="AU41" i="29"/>
  <c r="AT41" i="29"/>
  <c r="AY40" i="29"/>
  <c r="V44" i="33" s="1"/>
  <c r="AX40" i="29"/>
  <c r="AU40" i="29"/>
  <c r="U44" i="33" s="1"/>
  <c r="AT40" i="29"/>
  <c r="AX39" i="29"/>
  <c r="AT39" i="29"/>
  <c r="AY38" i="29"/>
  <c r="V38" i="33" s="1"/>
  <c r="AX38" i="29"/>
  <c r="AU38" i="29"/>
  <c r="U38" i="33" s="1"/>
  <c r="AT38" i="29"/>
  <c r="AY37" i="29"/>
  <c r="V37" i="33" s="1"/>
  <c r="AX37" i="29"/>
  <c r="AU37" i="29"/>
  <c r="AT37" i="29"/>
  <c r="AY36" i="29"/>
  <c r="V36" i="33" s="1"/>
  <c r="AX36" i="29"/>
  <c r="AU36" i="29"/>
  <c r="AT36" i="29"/>
  <c r="AX35" i="29"/>
  <c r="AT35" i="29"/>
  <c r="AY34" i="29"/>
  <c r="V34" i="33" s="1"/>
  <c r="AX34" i="29"/>
  <c r="AU34" i="29"/>
  <c r="AT34" i="29"/>
  <c r="AY33" i="29"/>
  <c r="V33" i="33" s="1"/>
  <c r="AX33" i="29"/>
  <c r="AU33" i="29"/>
  <c r="AT33" i="29"/>
  <c r="AY32" i="29"/>
  <c r="V32" i="33" s="1"/>
  <c r="AX32" i="29"/>
  <c r="AU32" i="29"/>
  <c r="U32" i="33" s="1"/>
  <c r="AT32" i="29"/>
  <c r="AY31" i="29"/>
  <c r="AX31" i="29"/>
  <c r="AT31" i="29"/>
  <c r="AY30" i="29"/>
  <c r="AX30" i="29"/>
  <c r="AU30" i="29"/>
  <c r="AT30" i="29"/>
  <c r="AX29" i="29"/>
  <c r="AT29" i="29"/>
  <c r="AY28" i="29"/>
  <c r="V28" i="33" s="1"/>
  <c r="AX28" i="29"/>
  <c r="AU28" i="29"/>
  <c r="U28" i="33" s="1"/>
  <c r="AT28" i="29"/>
  <c r="AY27" i="29"/>
  <c r="V27" i="33" s="1"/>
  <c r="AX27" i="29"/>
  <c r="AT27" i="29"/>
  <c r="AY26" i="29"/>
  <c r="V26" i="33" s="1"/>
  <c r="AX26" i="29"/>
  <c r="AU26" i="29"/>
  <c r="U26" i="33" s="1"/>
  <c r="AT26" i="29"/>
  <c r="AY25" i="29"/>
  <c r="V25" i="33" s="1"/>
  <c r="AX25" i="29"/>
  <c r="AT25" i="29"/>
  <c r="AY24" i="29"/>
  <c r="V24" i="33" s="1"/>
  <c r="AX24" i="29"/>
  <c r="AU24" i="29"/>
  <c r="U24" i="33" s="1"/>
  <c r="AT24" i="29"/>
  <c r="AY23" i="29"/>
  <c r="V23" i="33" s="1"/>
  <c r="AX23" i="29"/>
  <c r="AU23" i="29"/>
  <c r="AT23" i="29"/>
  <c r="AY22" i="29"/>
  <c r="V22" i="33" s="1"/>
  <c r="AX22" i="29"/>
  <c r="AU22" i="29"/>
  <c r="AT22" i="29"/>
  <c r="AX21" i="29"/>
  <c r="AT21" i="29"/>
  <c r="AY20" i="29"/>
  <c r="V20" i="33" s="1"/>
  <c r="AX20" i="29"/>
  <c r="AU20" i="29"/>
  <c r="AT20" i="29"/>
  <c r="AY19" i="29"/>
  <c r="V19" i="33" s="1"/>
  <c r="AX19" i="29"/>
  <c r="AU19" i="29"/>
  <c r="AT19" i="29"/>
  <c r="AX18" i="29"/>
  <c r="AT18" i="29"/>
  <c r="AY17" i="29"/>
  <c r="V17" i="33" s="1"/>
  <c r="AX17" i="29"/>
  <c r="AT17" i="29"/>
  <c r="AX16" i="29"/>
  <c r="AT16" i="29"/>
  <c r="U22" i="24"/>
  <c r="AY15" i="29"/>
  <c r="V15" i="33" s="1"/>
  <c r="AX15" i="29"/>
  <c r="AU15" i="29"/>
  <c r="U15" i="33" s="1"/>
  <c r="AT15" i="29"/>
  <c r="AB22" i="24" s="1"/>
  <c r="W22" i="24"/>
  <c r="V22" i="24"/>
  <c r="T22" i="24"/>
  <c r="AX14" i="29"/>
  <c r="AT14" i="29"/>
  <c r="AY13" i="29"/>
  <c r="V13" i="33" s="1"/>
  <c r="AX13" i="29"/>
  <c r="AT13" i="29"/>
  <c r="AY12" i="29"/>
  <c r="AX12" i="29"/>
  <c r="AT12" i="29"/>
  <c r="AY11" i="29"/>
  <c r="V11" i="33" s="1"/>
  <c r="AX11" i="29"/>
  <c r="AT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N15" i="21" s="1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Z47" i="27" l="1"/>
  <c r="AO54" i="27"/>
  <c r="BB54" i="27" s="1"/>
  <c r="AZ50" i="30"/>
  <c r="AZ52" i="31"/>
  <c r="AZ47" i="28"/>
  <c r="AZ48" i="29"/>
  <c r="AO49" i="31"/>
  <c r="AZ53" i="26"/>
  <c r="AO50" i="27"/>
  <c r="AZ52" i="27"/>
  <c r="W18" i="24"/>
  <c r="AO54" i="28"/>
  <c r="AZ51" i="28"/>
  <c r="AO51" i="30"/>
  <c r="AZ53" i="30"/>
  <c r="AO55" i="30"/>
  <c r="T24" i="24"/>
  <c r="AO38" i="31"/>
  <c r="AO30" i="31"/>
  <c r="AO52" i="26"/>
  <c r="AO46" i="27"/>
  <c r="AO50" i="28"/>
  <c r="T36" i="33"/>
  <c r="T49" i="33"/>
  <c r="T21" i="33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Z54" i="29"/>
  <c r="BB54" i="29"/>
  <c r="AZ51" i="29"/>
  <c r="AV51" i="29"/>
  <c r="AZ50" i="29"/>
  <c r="AZ47" i="29"/>
  <c r="AV47" i="29"/>
  <c r="AZ26" i="28"/>
  <c r="AZ40" i="29"/>
  <c r="T43" i="33"/>
  <c r="AV38" i="29"/>
  <c r="AV28" i="29"/>
  <c r="AZ26" i="29"/>
  <c r="AV26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L45" i="21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L43" i="21"/>
  <c r="T30" i="33"/>
  <c r="AZ23" i="29"/>
  <c r="U23" i="33"/>
  <c r="AV22" i="29"/>
  <c r="U22" i="33"/>
  <c r="AZ20" i="29"/>
  <c r="U20" i="33"/>
  <c r="AV19" i="29"/>
  <c r="U19" i="33"/>
  <c r="V12" i="33"/>
  <c r="N18" i="21"/>
  <c r="AR12" i="29"/>
  <c r="AU12" i="29" s="1"/>
  <c r="T12" i="33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T32" i="33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T24" i="33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T17" i="33"/>
  <c r="AV48" i="29"/>
  <c r="BC51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Z28" i="29"/>
  <c r="AZ32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T13" i="33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V44" i="29"/>
  <c r="T48" i="33"/>
  <c r="BB30" i="29"/>
  <c r="AV20" i="29"/>
  <c r="T28" i="33"/>
  <c r="AZ30" i="29"/>
  <c r="AZ42" i="29"/>
  <c r="T20" i="33"/>
  <c r="AV32" i="29"/>
  <c r="T35" i="33"/>
  <c r="T37" i="33"/>
  <c r="T19" i="33"/>
  <c r="AV23" i="29"/>
  <c r="AZ38" i="29"/>
  <c r="AZ22" i="29"/>
  <c r="AZ24" i="29"/>
  <c r="AV40" i="29"/>
  <c r="T47" i="33"/>
  <c r="AV24" i="29"/>
  <c r="AO11" i="29"/>
  <c r="T11" i="33" s="1"/>
  <c r="AZ34" i="29"/>
  <c r="AZ36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C37" i="31"/>
  <c r="AR37" i="31"/>
  <c r="BB37" i="31"/>
  <c r="AZ33" i="31"/>
  <c r="AZ37" i="31"/>
  <c r="AZ41" i="31"/>
  <c r="AZ45" i="31"/>
  <c r="AZ49" i="31"/>
  <c r="AR50" i="31"/>
  <c r="AZ53" i="31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Z53" i="28"/>
  <c r="BC51" i="27"/>
  <c r="AR51" i="27"/>
  <c r="BB51" i="27"/>
  <c r="AZ13" i="27"/>
  <c r="AZ33" i="27"/>
  <c r="AZ41" i="27"/>
  <c r="AZ45" i="27"/>
  <c r="AZ49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M39" i="21" l="1"/>
  <c r="BC55" i="26"/>
  <c r="BB55" i="26"/>
  <c r="E39" i="21"/>
  <c r="N39" i="21"/>
  <c r="F39" i="21"/>
  <c r="BC49" i="31"/>
  <c r="AR49" i="31"/>
  <c r="BB49" i="31"/>
  <c r="BC38" i="31"/>
  <c r="AB38" i="33"/>
  <c r="BB38" i="31"/>
  <c r="AR38" i="31"/>
  <c r="BC30" i="31"/>
  <c r="AB30" i="33"/>
  <c r="BB30" i="31"/>
  <c r="AR30" i="31"/>
  <c r="BC52" i="26"/>
  <c r="AR52" i="26"/>
  <c r="BB52" i="26"/>
  <c r="H35" i="33"/>
  <c r="AR35" i="26"/>
  <c r="AU35" i="26" s="1"/>
  <c r="H11" i="33"/>
  <c r="AR11" i="26"/>
  <c r="AU11" i="26" s="1"/>
  <c r="H20" i="33"/>
  <c r="BC20" i="26"/>
  <c r="AR20" i="26"/>
  <c r="BB20" i="26"/>
  <c r="H26" i="33"/>
  <c r="BB26" i="26"/>
  <c r="BC26" i="26"/>
  <c r="AR26" i="26"/>
  <c r="BB50" i="27"/>
  <c r="AR50" i="27"/>
  <c r="BC50" i="27"/>
  <c r="BC46" i="27"/>
  <c r="AR46" i="27"/>
  <c r="BB46" i="27"/>
  <c r="AR38" i="27"/>
  <c r="BB38" i="27"/>
  <c r="L38" i="33"/>
  <c r="BC38" i="27"/>
  <c r="L49" i="33"/>
  <c r="BC45" i="27"/>
  <c r="AR45" i="27"/>
  <c r="BB45" i="27"/>
  <c r="AR34" i="27"/>
  <c r="BC34" i="27"/>
  <c r="BB34" i="27"/>
  <c r="L34" i="33"/>
  <c r="L48" i="33"/>
  <c r="BB44" i="27"/>
  <c r="BC30" i="27"/>
  <c r="AR30" i="27"/>
  <c r="BB54" i="28"/>
  <c r="AR54" i="28"/>
  <c r="BC54" i="28"/>
  <c r="BB50" i="28"/>
  <c r="AR50" i="28"/>
  <c r="BC50" i="28"/>
  <c r="AR29" i="28"/>
  <c r="AU29" i="28" s="1"/>
  <c r="P29" i="33"/>
  <c r="BC51" i="30"/>
  <c r="AR51" i="30"/>
  <c r="BB51" i="30"/>
  <c r="BC55" i="30"/>
  <c r="AR55" i="30"/>
  <c r="BB55" i="30"/>
  <c r="AF14" i="24"/>
  <c r="AB14" i="24"/>
  <c r="BB46" i="29"/>
  <c r="AR46" i="29"/>
  <c r="BC46" i="29"/>
  <c r="BB30" i="27"/>
  <c r="L30" i="33"/>
  <c r="L41" i="21"/>
  <c r="L22" i="33"/>
  <c r="BC22" i="27"/>
  <c r="BB22" i="27"/>
  <c r="BC49" i="28"/>
  <c r="AR49" i="28"/>
  <c r="BB49" i="28"/>
  <c r="BC52" i="27"/>
  <c r="AR52" i="27"/>
  <c r="BB52" i="27"/>
  <c r="P47" i="33"/>
  <c r="BC43" i="28"/>
  <c r="AR43" i="28"/>
  <c r="BB43" i="28"/>
  <c r="BC36" i="29"/>
  <c r="AR36" i="29"/>
  <c r="BB36" i="29"/>
  <c r="BC12" i="29"/>
  <c r="BB12" i="29"/>
  <c r="AR30" i="29"/>
  <c r="AR31" i="28"/>
  <c r="AU31" i="28" s="1"/>
  <c r="BB40" i="28"/>
  <c r="BC41" i="28"/>
  <c r="AR41" i="28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Z12" i="29"/>
  <c r="AV12" i="29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U12" i="33"/>
  <c r="S48" i="33"/>
  <c r="S43" i="33"/>
  <c r="O32" i="33"/>
  <c r="O30" i="33"/>
  <c r="O41" i="21"/>
  <c r="O28" i="33"/>
  <c r="O19" i="33"/>
  <c r="K49" i="33"/>
  <c r="K46" i="33"/>
  <c r="K36" i="33"/>
  <c r="O40" i="21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G44" i="21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G45" i="21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O45" i="21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O44" i="21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O42" i="21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AR23" i="19"/>
  <c r="BC23" i="19"/>
  <c r="L14" i="21"/>
  <c r="D39" i="21"/>
  <c r="L39" i="21"/>
  <c r="AV35" i="26"/>
  <c r="AY35" i="26" s="1"/>
  <c r="F15" i="21" s="1"/>
  <c r="I35" i="33"/>
  <c r="AV11" i="26"/>
  <c r="I11" i="33"/>
  <c r="AZ11" i="26"/>
  <c r="Q29" i="33"/>
  <c r="AV29" i="28"/>
  <c r="AY29" i="28" s="1"/>
  <c r="AR52" i="19"/>
  <c r="BB52" i="19"/>
  <c r="BC52" i="19"/>
  <c r="AV31" i="28"/>
  <c r="AZ31" i="28"/>
  <c r="Q31" i="33"/>
  <c r="E42" i="21"/>
  <c r="J35" i="33"/>
  <c r="AZ35" i="26"/>
  <c r="BB44" i="19"/>
  <c r="BC44" i="19"/>
  <c r="BB27" i="31"/>
  <c r="AV27" i="31"/>
  <c r="AZ27" i="31"/>
  <c r="AR14" i="19"/>
  <c r="AU14" i="19" s="1"/>
  <c r="E14" i="33" s="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O18" i="21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S31" i="33" l="1"/>
  <c r="G42" i="21"/>
  <c r="G39" i="21"/>
  <c r="K11" i="33"/>
  <c r="AZ29" i="28"/>
  <c r="R29" i="33"/>
  <c r="AE27" i="33"/>
  <c r="V21" i="33"/>
  <c r="AZ21" i="29"/>
  <c r="O39" i="21"/>
  <c r="AE25" i="33"/>
  <c r="N17" i="33"/>
  <c r="AZ17" i="27"/>
  <c r="BC35" i="26"/>
  <c r="K35" i="33"/>
  <c r="BB35" i="26"/>
  <c r="AE21" i="33"/>
  <c r="W25" i="33"/>
  <c r="AV14" i="19"/>
  <c r="AY14" i="19" s="1"/>
  <c r="S11" i="33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N14" i="21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O19" i="21"/>
  <c r="W27" i="33"/>
  <c r="S25" i="33"/>
  <c r="O16" i="21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S29" i="33"/>
  <c r="W21" i="33"/>
  <c r="AJ21" i="33" s="1"/>
  <c r="O17" i="33"/>
  <c r="F12" i="33"/>
  <c r="AZ12" i="19"/>
  <c r="AZ14" i="19"/>
  <c r="BC14" i="19" s="1"/>
  <c r="F14" i="33"/>
  <c r="AZ16" i="29"/>
  <c r="AI22" i="24" s="1"/>
  <c r="BC16" i="29"/>
  <c r="BB16" i="29"/>
  <c r="AJ22" i="24" s="1"/>
  <c r="V16" i="33"/>
  <c r="AG22" i="24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G21" i="2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AK22" i="24" l="1"/>
  <c r="G14" i="33"/>
  <c r="O14" i="21"/>
  <c r="G12" i="33"/>
  <c r="AJ44" i="33" s="1"/>
  <c r="W16" i="33"/>
  <c r="G18" i="21"/>
  <c r="AH22" i="24"/>
  <c r="G18" i="33"/>
  <c r="AD14" i="24"/>
  <c r="AY16" i="19"/>
  <c r="BB35" i="19"/>
  <c r="BC35" i="19"/>
  <c r="AJ27" i="33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J14" i="33" l="1"/>
  <c r="AJ46" i="33"/>
  <c r="AJ12" i="33"/>
  <c r="AJ18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<sst xmlns="http://schemas.openxmlformats.org/spreadsheetml/2006/main" count="1751" uniqueCount="255">
  <si>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</si>
  <si>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</si>
  <si>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</si>
  <si>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</si>
  <si>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</si>
  <si>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</si>
  <si>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</si>
  <si>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</si>
  <si>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</si>
  <si>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</si>
  <si>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</si>
  <si>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</si>
  <si>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</si>
  <si>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</si>
  <si>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</si>
  <si>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</si>
  <si>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</si>
  <si>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</si>
  <si>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</si>
  <si>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</si>
  <si>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</si>
  <si>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</si>
  <si>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</si>
  <si>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</si>
  <si>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</si>
  <si>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</si>
  <si>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</si>
  <si>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</si>
  <si>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</si>
  <si>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</si>
  <si>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</si>
  <si>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</si>
  <si>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</si>
  <si>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</si>
  <si>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</si>
  <si>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</si>
  <si>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</si>
  <si>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</si>
  <si>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</si>
  <si>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</si>
  <si>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</si>
  <si>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</si>
  <si>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</si>
  <si>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</si>
  <si>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</si>
  <si>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</si>
  <si>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</si>
  <si>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</si>
  <si>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</si>
  <si>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</si>
  <si>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</si>
  <si>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</si>
  <si>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</si>
  <si>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</si>
  <si>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</si>
  <si>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</si>
  <si>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</si>
  <si>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</si>
  <si>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</si>
  <si>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</si>
  <si>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</si>
  <si>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</si>
  <si>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</si>
  <si>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</si>
  <si>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</si>
  <si>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</si>
  <si>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</si>
  <si>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</si>
  <si>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</si>
  <si>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</si>
  <si>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</si>
  <si>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</si>
  <si>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</si>
  <si>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</si>
  <si>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</si>
  <si>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</si>
  <si>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</si>
  <si>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</si>
  <si>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</si>
  <si>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</si>
  <si>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</si>
  <si>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</si>
  <si>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</si>
  <si>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</si>
  <si>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</si>
  <si>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</si>
  <si>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</si>
  <si>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</si>
  <si>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</si>
  <si>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</si>
  <si>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</si>
  <si>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</si>
  <si>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</si>
  <si>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</si>
  <si>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</si>
  <si>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</si>
  <si>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</si>
  <si>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</si>
  <si>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</si>
  <si>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</si>
  <si>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</si>
  <si>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</si>
  <si>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</si>
  <si>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</si>
  <si>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</si>
  <si>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</si>
  <si>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</si>
  <si>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</si>
  <si>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</si>
  <si>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</si>
  <si>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</si>
  <si>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</si>
  <si>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</si>
  <si>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</si>
  <si>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</si>
  <si>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</si>
  <si>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</si>
  <si>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</si>
  <si>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</si>
  <si>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</si>
  <si>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</si>
  <si>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</si>
  <si>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</si>
  <si>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</si>
  <si>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</si>
  <si>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</si>
  <si>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</si>
  <si>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</si>
  <si>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</si>
  <si>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</si>
  <si>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</si>
  <si>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</si>
  <si>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</si>
  <si>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</si>
  <si>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</si>
  <si>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</si>
  <si>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</si>
  <si>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</si>
  <si>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</si>
  <si>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</si>
  <si>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</si>
  <si>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</si>
  <si>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</si>
  <si>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</si>
  <si>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</si>
  <si>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</si>
  <si>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 xml:space="preserve">DE JESUS </t>
  </si>
  <si>
    <t xml:space="preserve">MARTINEZ </t>
  </si>
  <si>
    <t>ALEXANDRA</t>
  </si>
  <si>
    <t>JIMENEZ RODRIGUEZ</t>
  </si>
  <si>
    <t>ANDERSON</t>
  </si>
  <si>
    <t>CEBALLOS DE LA CRUZ</t>
  </si>
  <si>
    <t>ANGELINA</t>
  </si>
  <si>
    <t>PEREZ MEDINA</t>
  </si>
  <si>
    <t>ARIEL ALFONSO</t>
  </si>
  <si>
    <t>GALVEZ CESPEDES</t>
  </si>
  <si>
    <t>CARLOS DAVID</t>
  </si>
  <si>
    <t>ARRENDER RODRIGUEZ</t>
  </si>
  <si>
    <t>CLARENCE WILLIANS</t>
  </si>
  <si>
    <t>FERNANDEZ FERNANDEZ</t>
  </si>
  <si>
    <t>DARIEL RAFAEL</t>
  </si>
  <si>
    <t>LANTIGUA PEGUERO</t>
  </si>
  <si>
    <t>DARLENIS</t>
  </si>
  <si>
    <t>DUBAN</t>
  </si>
  <si>
    <t xml:space="preserve">ZABALA </t>
  </si>
  <si>
    <t>EDILEYNI</t>
  </si>
  <si>
    <t xml:space="preserve">DE LOS SANTOS </t>
  </si>
  <si>
    <t>ENYEL</t>
  </si>
  <si>
    <t>MANZANILLO JAVIER</t>
  </si>
  <si>
    <t>ESNAIDER</t>
  </si>
  <si>
    <t>ALMANZAR SEVERINO</t>
  </si>
  <si>
    <t>EVA MARIA</t>
  </si>
  <si>
    <t xml:space="preserve">DIAZ </t>
  </si>
  <si>
    <t>EZEQUIEL ELIAS</t>
  </si>
  <si>
    <t>MARTINEZ ALAYON</t>
  </si>
  <si>
    <t>FRANKELIS</t>
  </si>
  <si>
    <t>JACINTO AMADOR</t>
  </si>
  <si>
    <t>ISRAEL</t>
  </si>
  <si>
    <t>BRITO DE LA ROSA</t>
  </si>
  <si>
    <t>JADIEL JULIAN</t>
  </si>
  <si>
    <t>ASENCIO CAMARENA</t>
  </si>
  <si>
    <t>JOEL</t>
  </si>
  <si>
    <t>LORENZO JIMENEZ</t>
  </si>
  <si>
    <t>LUISITO</t>
  </si>
  <si>
    <t>MAICOR HERIBERTO</t>
  </si>
  <si>
    <t xml:space="preserve">RAMIREZ </t>
  </si>
  <si>
    <t>MARIANNY</t>
  </si>
  <si>
    <t>FOSTEN DE JESUS</t>
  </si>
  <si>
    <t>MAYKOL JUNIOR</t>
  </si>
  <si>
    <t>BERSON LOZANO</t>
  </si>
  <si>
    <t>MODESTA</t>
  </si>
  <si>
    <t>DE LA CRUZ BERROA</t>
  </si>
  <si>
    <t>ROBERTA VANESSA</t>
  </si>
  <si>
    <t xml:space="preserve">MEDINA </t>
  </si>
  <si>
    <t>ROSA</t>
  </si>
  <si>
    <t>TOME MONTERO</t>
  </si>
  <si>
    <t>SANDRO</t>
  </si>
  <si>
    <t>VICENTE DE LOS SANTOS</t>
  </si>
  <si>
    <t>YASMEILY</t>
  </si>
  <si>
    <t>BRAZOBAN MUÑOZ</t>
  </si>
  <si>
    <t>YIBELI</t>
  </si>
  <si>
    <t xml:space="preserve">LEDESMA </t>
  </si>
  <si>
    <t>MELANIE LORAINE</t>
  </si>
  <si>
    <t>CALDERON FIGUEROA</t>
  </si>
  <si>
    <t xml:space="preserve">YOLI MARIA </t>
  </si>
  <si>
    <t>RODRIGUEZ  CASTRO</t>
  </si>
  <si>
    <t>D</t>
  </si>
  <si>
    <t>Acta Final de Calificación  2026-2027</t>
  </si>
  <si>
    <t>AÑO ESCOLAR 2026-2027</t>
  </si>
  <si>
    <t>ID</t>
  </si>
  <si>
    <t>4A-D-01</t>
  </si>
  <si>
    <t>4A-D-02</t>
  </si>
  <si>
    <t>4A-D-03</t>
  </si>
  <si>
    <t>4A-D-04</t>
  </si>
  <si>
    <t>4A-D-05</t>
  </si>
  <si>
    <t>4A-D-06</t>
  </si>
  <si>
    <t>4A-D-07</t>
  </si>
  <si>
    <t>4A-D-08</t>
  </si>
  <si>
    <t>4A-D-09</t>
  </si>
  <si>
    <t>4A-D-10</t>
  </si>
  <si>
    <t>4A-D-11</t>
  </si>
  <si>
    <t>4A-D-12</t>
  </si>
  <si>
    <t>4A-D-13</t>
  </si>
  <si>
    <t>4A-D-14</t>
  </si>
  <si>
    <t>4A-D-15</t>
  </si>
  <si>
    <t>4A-D-16</t>
  </si>
  <si>
    <t>4A-D-17</t>
  </si>
  <si>
    <t>4A-D-18</t>
  </si>
  <si>
    <t>4A-D-19</t>
  </si>
  <si>
    <t>4A-D-20</t>
  </si>
  <si>
    <t>4A-D-21</t>
  </si>
  <si>
    <t>4A-D-22</t>
  </si>
  <si>
    <t>4A-D-23</t>
  </si>
  <si>
    <t>4A-D-24</t>
  </si>
  <si>
    <t>4A-D-25</t>
  </si>
  <si>
    <t>4A-D-26</t>
  </si>
  <si>
    <t>4A-D-27</t>
  </si>
  <si>
    <t>4A-D-28</t>
  </si>
  <si>
    <t>4A-D-29</t>
  </si>
  <si>
    <t>4A-D-30</t>
  </si>
  <si>
    <t>4A-D-31</t>
  </si>
  <si>
    <t>4A-D-32</t>
  </si>
  <si>
    <t>4A-D-33</t>
  </si>
  <si>
    <t>4A-D-34</t>
  </si>
  <si>
    <t>4A-D-35</t>
  </si>
  <si>
    <t>4A-D-36</t>
  </si>
  <si>
    <t>4A-D-37</t>
  </si>
  <si>
    <t>4A-D-38</t>
  </si>
  <si>
    <t>4A-D-39</t>
  </si>
  <si>
    <t>4A-D-40</t>
  </si>
  <si>
    <t>4A-D-41</t>
  </si>
  <si>
    <t>4A-D-42</t>
  </si>
  <si>
    <t>4A-D-43</t>
  </si>
  <si>
    <t>4A-D-44</t>
  </si>
  <si>
    <t>4A-D-45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</si>
</sst>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03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7" fillId="19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3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354060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600366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170788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505116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410289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450143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487635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475588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242957</xdr:colOff>
      <xdr:row>1</xdr:row>
      <xdr:rowOff>55218</xdr:rowOff>
    </xdr:from>
    <xdr:to>
      <xdr:col>36</xdr:col>
      <xdr:colOff>183129</xdr:colOff>
      <xdr:row>6</xdr:row>
      <xdr:rowOff>174391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722D21-244E-274E-ABCB-D33237A5F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88348" y="452783"/>
          <a:ext cx="1894868" cy="12676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Y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9" type="noConversion"/>
  <conditionalFormatting sqref="E11:AJ11">
    <cfRule type="cellIs" dxfId="72" priority="1" operator="lessThan">
      <formula>70</formula>
    </cfRule>
  </conditionalFormatting>
  <conditionalFormatting sqref="G12:L41">
    <cfRule type="cellIs" dxfId="71" priority="4" operator="lessThan">
      <formula>70</formula>
    </cfRule>
  </conditionalFormatting>
  <conditionalFormatting sqref="O12:AB41">
    <cfRule type="cellIs" dxfId="70" priority="3" operator="lessThan">
      <formula>70</formula>
    </cfRule>
  </conditionalFormatting>
  <conditionalFormatting sqref="U41:AG41 AC12:AD40 E12:F41 M12:N41 E42:AJ55">
    <cfRule type="cellIs" dxfId="69" priority="5" operator="lessThan">
      <formula>70</formula>
    </cfRule>
  </conditionalFormatting>
  <conditionalFormatting sqref="AE12:AJ41">
    <cfRule type="cellIs" dxfId="68" priority="2" operator="lessThan">
      <formula>70</formula>
    </cfRule>
  </conditionalFormatting>
  <conditionalFormatting sqref="AK11:AP55">
    <cfRule type="cellIs" dxfId="67" priority="46" operator="lessThan">
      <formula>70</formula>
    </cfRule>
  </conditionalFormatting>
  <conditionalFormatting sqref="AR11:AR55">
    <cfRule type="cellIs" dxfId="66" priority="44" operator="lessThan">
      <formula>70</formula>
    </cfRule>
  </conditionalFormatting>
  <conditionalFormatting sqref="AR11:AY55">
    <cfRule type="cellIs" dxfId="65" priority="45" operator="lessThan">
      <formula>70</formula>
    </cfRule>
  </conditionalFormatting>
  <conditionalFormatting sqref="AZ11:AZ55">
    <cfRule type="cellIs" dxfId="64" priority="27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63" priority="1" operator="lessThan">
      <formula>70</formula>
    </cfRule>
  </conditionalFormatting>
  <conditionalFormatting sqref="G12:L41">
    <cfRule type="cellIs" dxfId="62" priority="4" operator="lessThan">
      <formula>70</formula>
    </cfRule>
  </conditionalFormatting>
  <conditionalFormatting sqref="O12:AB41">
    <cfRule type="cellIs" dxfId="61" priority="3" operator="lessThan">
      <formula>70</formula>
    </cfRule>
  </conditionalFormatting>
  <conditionalFormatting sqref="U41:AG41 AC12:AD40 E12:F41 M12:N41 E42:AJ55">
    <cfRule type="cellIs" dxfId="60" priority="5" operator="lessThan">
      <formula>70</formula>
    </cfRule>
  </conditionalFormatting>
  <conditionalFormatting sqref="AE12:AJ41">
    <cfRule type="cellIs" dxfId="59" priority="2" operator="lessThan">
      <formula>70</formula>
    </cfRule>
  </conditionalFormatting>
  <conditionalFormatting sqref="AK11:AP55">
    <cfRule type="cellIs" dxfId="58" priority="18" operator="lessThan">
      <formula>70</formula>
    </cfRule>
  </conditionalFormatting>
  <conditionalFormatting sqref="AR11:AR55">
    <cfRule type="cellIs" dxfId="57" priority="16" operator="lessThan">
      <formula>70</formula>
    </cfRule>
  </conditionalFormatting>
  <conditionalFormatting sqref="AR11:AY55">
    <cfRule type="cellIs" dxfId="56" priority="17" operator="lessThan">
      <formula>70</formula>
    </cfRule>
  </conditionalFormatting>
  <conditionalFormatting sqref="AZ11:AZ55">
    <cfRule type="cellIs" dxfId="55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O1" zoomScale="80" zoomScaleNormal="8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4" priority="1" operator="lessThan">
      <formula>70</formula>
    </cfRule>
  </conditionalFormatting>
  <conditionalFormatting sqref="G12:L41">
    <cfRule type="cellIs" dxfId="53" priority="4" operator="lessThan">
      <formula>70</formula>
    </cfRule>
  </conditionalFormatting>
  <conditionalFormatting sqref="O12:AB41">
    <cfRule type="cellIs" dxfId="52" priority="3" operator="lessThan">
      <formula>70</formula>
    </cfRule>
  </conditionalFormatting>
  <conditionalFormatting sqref="U41:AG41 AC12:AD40 E12:F41 M12:N41 E42:AJ55">
    <cfRule type="cellIs" dxfId="51" priority="5" operator="lessThan">
      <formula>70</formula>
    </cfRule>
  </conditionalFormatting>
  <conditionalFormatting sqref="AE12:AJ41">
    <cfRule type="cellIs" dxfId="50" priority="2" operator="lessThan">
      <formula>70</formula>
    </cfRule>
  </conditionalFormatting>
  <conditionalFormatting sqref="AK11:AP55">
    <cfRule type="cellIs" dxfId="49" priority="18" operator="lessThan">
      <formula>70</formula>
    </cfRule>
  </conditionalFormatting>
  <conditionalFormatting sqref="AR11:AR55">
    <cfRule type="cellIs" dxfId="48" priority="16" operator="lessThan">
      <formula>70</formula>
    </cfRule>
  </conditionalFormatting>
  <conditionalFormatting sqref="AR11:AY55">
    <cfRule type="cellIs" dxfId="47" priority="17" operator="lessThan">
      <formula>70</formula>
    </cfRule>
  </conditionalFormatting>
  <conditionalFormatting sqref="AZ11:AZ55">
    <cfRule type="cellIs" dxfId="46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ht="18" customHeight="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8.75" customHeight="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customHeight="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45" priority="1" operator="lessThan">
      <formula>70</formula>
    </cfRule>
  </conditionalFormatting>
  <conditionalFormatting sqref="G12:L41">
    <cfRule type="cellIs" dxfId="44" priority="4" operator="lessThan">
      <formula>70</formula>
    </cfRule>
  </conditionalFormatting>
  <conditionalFormatting sqref="O12:AB41">
    <cfRule type="cellIs" dxfId="43" priority="3" operator="lessThan">
      <formula>70</formula>
    </cfRule>
  </conditionalFormatting>
  <conditionalFormatting sqref="U41:AG41 AC12:AD40 E12:F41 M12:N41 E42:AJ55">
    <cfRule type="cellIs" dxfId="42" priority="5" operator="lessThan">
      <formula>70</formula>
    </cfRule>
  </conditionalFormatting>
  <conditionalFormatting sqref="AE12:AJ41">
    <cfRule type="cellIs" dxfId="41" priority="2" operator="lessThan">
      <formula>70</formula>
    </cfRule>
  </conditionalFormatting>
  <conditionalFormatting sqref="AK11:AP55">
    <cfRule type="cellIs" dxfId="40" priority="29" operator="lessThan">
      <formula>70</formula>
    </cfRule>
  </conditionalFormatting>
  <conditionalFormatting sqref="AR11:AR55">
    <cfRule type="cellIs" dxfId="39" priority="27" operator="lessThan">
      <formula>70</formula>
    </cfRule>
  </conditionalFormatting>
  <conditionalFormatting sqref="AR11:AY55">
    <cfRule type="cellIs" dxfId="38" priority="28" operator="lessThan">
      <formula>70</formula>
    </cfRule>
  </conditionalFormatting>
  <conditionalFormatting sqref="AZ11:AZ55">
    <cfRule type="cellIs" dxfId="37" priority="22" operator="lessThan">
      <formula>70</formula>
    </cfRule>
  </conditionalFormatting>
  <dataValidations count="1">
    <dataValidation type="custom" allowBlank="1" showInputMessage="1" showErrorMessage="1" sqref="E11:AJ46" xr:uid="{8D1454D8-3499-4AD5-A218-437E892118C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K1" zoomScale="90" zoomScaleNormal="9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ht="15" customHeight="1" thickBot="1" x14ac:dyDescent="0.3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ht="15.75" thickBot="1" x14ac:dyDescent="0.3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6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55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5.75" thickBot="1" x14ac:dyDescent="0.3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56">
        <f t="shared" si="0"/>
        <v>0</v>
      </c>
      <c r="AL14" s="57">
        <f t="shared" si="1"/>
        <v>0</v>
      </c>
      <c r="AM14" s="58">
        <f t="shared" si="2"/>
        <v>0</v>
      </c>
      <c r="AN14" s="59">
        <f t="shared" si="3"/>
        <v>0</v>
      </c>
      <c r="AO14" s="60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ht="15.75" thickBot="1" x14ac:dyDescent="0.3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56">
        <f t="shared" si="0"/>
        <v>0</v>
      </c>
      <c r="AL15" s="57">
        <f t="shared" si="1"/>
        <v>0</v>
      </c>
      <c r="AM15" s="58">
        <f t="shared" si="2"/>
        <v>0</v>
      </c>
      <c r="AN15" s="59">
        <f t="shared" si="3"/>
        <v>0</v>
      </c>
      <c r="AO15" s="60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3.25" thickBot="1" x14ac:dyDescent="0.3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56">
        <f t="shared" si="0"/>
        <v>0</v>
      </c>
      <c r="AL16" s="57">
        <f t="shared" si="1"/>
        <v>0</v>
      </c>
      <c r="AM16" s="58">
        <f t="shared" si="2"/>
        <v>0</v>
      </c>
      <c r="AN16" s="59">
        <f t="shared" si="3"/>
        <v>0</v>
      </c>
      <c r="AO16" s="60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ht="15.75" thickBot="1" x14ac:dyDescent="0.3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56">
        <f t="shared" si="0"/>
        <v>0</v>
      </c>
      <c r="AL17" s="57">
        <f t="shared" si="1"/>
        <v>0</v>
      </c>
      <c r="AM17" s="58">
        <f t="shared" si="2"/>
        <v>0</v>
      </c>
      <c r="AN17" s="59">
        <f t="shared" si="3"/>
        <v>0</v>
      </c>
      <c r="AO17" s="60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ht="15.75" thickBot="1" x14ac:dyDescent="0.3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56">
        <f t="shared" si="0"/>
        <v>0</v>
      </c>
      <c r="AL19" s="57">
        <f t="shared" si="1"/>
        <v>0</v>
      </c>
      <c r="AM19" s="58">
        <f t="shared" si="2"/>
        <v>0</v>
      </c>
      <c r="AN19" s="59">
        <f t="shared" si="3"/>
        <v>0</v>
      </c>
      <c r="AO19" s="60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ht="15.75" thickBot="1" x14ac:dyDescent="0.3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56">
        <f t="shared" si="0"/>
        <v>0</v>
      </c>
      <c r="AL20" s="57">
        <f t="shared" si="1"/>
        <v>0</v>
      </c>
      <c r="AM20" s="58">
        <f t="shared" si="2"/>
        <v>0</v>
      </c>
      <c r="AN20" s="59">
        <f t="shared" si="3"/>
        <v>0</v>
      </c>
      <c r="AO20" s="60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ht="15.75" thickBot="1" x14ac:dyDescent="0.3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56">
        <f t="shared" si="0"/>
        <v>0</v>
      </c>
      <c r="AL21" s="57">
        <f t="shared" si="1"/>
        <v>0</v>
      </c>
      <c r="AM21" s="58">
        <f t="shared" si="2"/>
        <v>0</v>
      </c>
      <c r="AN21" s="59">
        <f t="shared" si="3"/>
        <v>0</v>
      </c>
      <c r="AO21" s="60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ht="15.75" thickBot="1" x14ac:dyDescent="0.3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56">
        <f t="shared" si="0"/>
        <v>0</v>
      </c>
      <c r="AL22" s="57">
        <f t="shared" si="1"/>
        <v>0</v>
      </c>
      <c r="AM22" s="58">
        <f t="shared" si="2"/>
        <v>0</v>
      </c>
      <c r="AN22" s="59">
        <f t="shared" si="3"/>
        <v>0</v>
      </c>
      <c r="AO22" s="60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ht="15.75" thickBot="1" x14ac:dyDescent="0.3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56">
        <f t="shared" si="0"/>
        <v>0</v>
      </c>
      <c r="AL23" s="57">
        <f t="shared" si="1"/>
        <v>0</v>
      </c>
      <c r="AM23" s="58">
        <f t="shared" si="2"/>
        <v>0</v>
      </c>
      <c r="AN23" s="59">
        <f t="shared" si="3"/>
        <v>0</v>
      </c>
      <c r="AO23" s="60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ht="15.75" thickBot="1" x14ac:dyDescent="0.3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56">
        <f t="shared" si="0"/>
        <v>0</v>
      </c>
      <c r="AL24" s="57">
        <f t="shared" si="1"/>
        <v>0</v>
      </c>
      <c r="AM24" s="58">
        <f t="shared" si="2"/>
        <v>0</v>
      </c>
      <c r="AN24" s="59">
        <f t="shared" si="3"/>
        <v>0</v>
      </c>
      <c r="AO24" s="60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ht="15.75" thickBot="1" x14ac:dyDescent="0.3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56">
        <f t="shared" si="0"/>
        <v>0</v>
      </c>
      <c r="AL26" s="57">
        <f t="shared" si="1"/>
        <v>0</v>
      </c>
      <c r="AM26" s="58">
        <f t="shared" si="2"/>
        <v>0</v>
      </c>
      <c r="AN26" s="59">
        <f t="shared" si="3"/>
        <v>0</v>
      </c>
      <c r="AO26" s="60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ht="15.75" thickBot="1" x14ac:dyDescent="0.3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56">
        <f t="shared" si="0"/>
        <v>0</v>
      </c>
      <c r="AL27" s="57">
        <f t="shared" si="1"/>
        <v>0</v>
      </c>
      <c r="AM27" s="58">
        <f t="shared" si="2"/>
        <v>0</v>
      </c>
      <c r="AN27" s="59">
        <f t="shared" si="3"/>
        <v>0</v>
      </c>
      <c r="AO27" s="60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ht="15.75" thickBot="1" x14ac:dyDescent="0.3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6">
        <f t="shared" si="0"/>
        <v>0</v>
      </c>
      <c r="AL28" s="57">
        <f t="shared" si="1"/>
        <v>0</v>
      </c>
      <c r="AM28" s="58">
        <f t="shared" si="2"/>
        <v>0</v>
      </c>
      <c r="AN28" s="59">
        <f t="shared" si="3"/>
        <v>0</v>
      </c>
      <c r="AO28" s="60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ht="15.75" thickBot="1" x14ac:dyDescent="0.3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56">
        <f t="shared" si="0"/>
        <v>0</v>
      </c>
      <c r="AL30" s="57">
        <f t="shared" si="1"/>
        <v>0</v>
      </c>
      <c r="AM30" s="58">
        <f t="shared" si="2"/>
        <v>0</v>
      </c>
      <c r="AN30" s="59">
        <f t="shared" si="3"/>
        <v>0</v>
      </c>
      <c r="AO30" s="60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ht="15.75" thickBot="1" x14ac:dyDescent="0.3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56">
        <f t="shared" si="0"/>
        <v>0</v>
      </c>
      <c r="AL31" s="57">
        <f t="shared" si="1"/>
        <v>0</v>
      </c>
      <c r="AM31" s="58">
        <f t="shared" si="2"/>
        <v>0</v>
      </c>
      <c r="AN31" s="59">
        <f t="shared" si="3"/>
        <v>0</v>
      </c>
      <c r="AO31" s="60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ht="15.75" thickBot="1" x14ac:dyDescent="0.3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56">
        <f t="shared" si="0"/>
        <v>0</v>
      </c>
      <c r="AL32" s="57">
        <f t="shared" si="1"/>
        <v>0</v>
      </c>
      <c r="AM32" s="58">
        <f t="shared" si="2"/>
        <v>0</v>
      </c>
      <c r="AN32" s="59">
        <f t="shared" si="3"/>
        <v>0</v>
      </c>
      <c r="AO32" s="60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ht="15.75" thickBot="1" x14ac:dyDescent="0.3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56">
        <f t="shared" si="0"/>
        <v>0</v>
      </c>
      <c r="AL33" s="57">
        <f t="shared" si="1"/>
        <v>0</v>
      </c>
      <c r="AM33" s="58">
        <f t="shared" si="2"/>
        <v>0</v>
      </c>
      <c r="AN33" s="59">
        <f t="shared" si="3"/>
        <v>0</v>
      </c>
      <c r="AO33" s="60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ht="15.75" thickBot="1" x14ac:dyDescent="0.3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3.25" thickBot="1" x14ac:dyDescent="0.3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56">
        <f t="shared" si="0"/>
        <v>0</v>
      </c>
      <c r="AL36" s="57">
        <f t="shared" si="1"/>
        <v>0</v>
      </c>
      <c r="AM36" s="58">
        <f t="shared" si="2"/>
        <v>0</v>
      </c>
      <c r="AN36" s="59">
        <f t="shared" si="3"/>
        <v>0</v>
      </c>
      <c r="AO36" s="60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ht="15.75" thickBot="1" x14ac:dyDescent="0.3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56">
        <f t="shared" si="0"/>
        <v>0</v>
      </c>
      <c r="AL38" s="57">
        <f t="shared" si="1"/>
        <v>0</v>
      </c>
      <c r="AM38" s="58">
        <f t="shared" si="2"/>
        <v>0</v>
      </c>
      <c r="AN38" s="59">
        <f t="shared" si="3"/>
        <v>0</v>
      </c>
      <c r="AO38" s="60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ht="15.75" thickBot="1" x14ac:dyDescent="0.3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56">
        <f t="shared" si="0"/>
        <v>0</v>
      </c>
      <c r="AL39" s="57">
        <f t="shared" si="1"/>
        <v>0</v>
      </c>
      <c r="AM39" s="58">
        <f t="shared" si="2"/>
        <v>0</v>
      </c>
      <c r="AN39" s="59">
        <f t="shared" si="3"/>
        <v>0</v>
      </c>
      <c r="AO39" s="60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ht="15.75" thickBot="1" x14ac:dyDescent="0.3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56">
        <f t="shared" si="0"/>
        <v>0</v>
      </c>
      <c r="AL40" s="57">
        <f t="shared" si="1"/>
        <v>0</v>
      </c>
      <c r="AM40" s="58">
        <f t="shared" si="2"/>
        <v>0</v>
      </c>
      <c r="AN40" s="59">
        <f t="shared" si="3"/>
        <v>0</v>
      </c>
      <c r="AO40" s="60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ht="15.75" thickBot="1" x14ac:dyDescent="0.3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56">
        <f t="shared" si="0"/>
        <v>0</v>
      </c>
      <c r="AL42" s="57">
        <f t="shared" si="1"/>
        <v>0</v>
      </c>
      <c r="AM42" s="58">
        <f t="shared" si="2"/>
        <v>0</v>
      </c>
      <c r="AN42" s="59">
        <f t="shared" si="3"/>
        <v>0</v>
      </c>
      <c r="AO42" s="60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ht="15.75" thickBot="1" x14ac:dyDescent="0.3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thickBot="1" x14ac:dyDescent="0.3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6">
        <f t="shared" si="0"/>
        <v>0</v>
      </c>
      <c r="AL46" s="57">
        <f t="shared" si="1"/>
        <v>0</v>
      </c>
      <c r="AM46" s="58">
        <f t="shared" si="2"/>
        <v>0</v>
      </c>
      <c r="AN46" s="59">
        <f t="shared" si="3"/>
        <v>0</v>
      </c>
      <c r="AO46" s="60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ht="15.75" thickBot="1" x14ac:dyDescent="0.3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6">
        <f t="shared" si="0"/>
        <v>0</v>
      </c>
      <c r="AL47" s="57">
        <f t="shared" si="1"/>
        <v>0</v>
      </c>
      <c r="AM47" s="58">
        <f t="shared" si="2"/>
        <v>0</v>
      </c>
      <c r="AN47" s="59">
        <f t="shared" si="3"/>
        <v>0</v>
      </c>
      <c r="AO47" s="60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ht="15.75" thickBot="1" x14ac:dyDescent="0.3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6">
        <f t="shared" si="0"/>
        <v>0</v>
      </c>
      <c r="AL48" s="57">
        <f t="shared" si="1"/>
        <v>0</v>
      </c>
      <c r="AM48" s="58">
        <f t="shared" si="2"/>
        <v>0</v>
      </c>
      <c r="AN48" s="59">
        <f t="shared" si="3"/>
        <v>0</v>
      </c>
      <c r="AO48" s="60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ht="15.75" thickBot="1" x14ac:dyDescent="0.3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6">
        <f t="shared" si="0"/>
        <v>0</v>
      </c>
      <c r="AL49" s="57">
        <f t="shared" si="1"/>
        <v>0</v>
      </c>
      <c r="AM49" s="58">
        <f t="shared" si="2"/>
        <v>0</v>
      </c>
      <c r="AN49" s="59">
        <f t="shared" si="3"/>
        <v>0</v>
      </c>
      <c r="AO49" s="60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ht="15.75" thickBot="1" x14ac:dyDescent="0.3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6">
        <f t="shared" si="0"/>
        <v>0</v>
      </c>
      <c r="AL50" s="57">
        <f t="shared" si="1"/>
        <v>0</v>
      </c>
      <c r="AM50" s="58">
        <f t="shared" si="2"/>
        <v>0</v>
      </c>
      <c r="AN50" s="59">
        <f t="shared" si="3"/>
        <v>0</v>
      </c>
      <c r="AO50" s="60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ht="15.75" thickBot="1" x14ac:dyDescent="0.3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6">
        <f t="shared" si="0"/>
        <v>0</v>
      </c>
      <c r="AL51" s="57">
        <f t="shared" si="1"/>
        <v>0</v>
      </c>
      <c r="AM51" s="58">
        <f t="shared" si="2"/>
        <v>0</v>
      </c>
      <c r="AN51" s="59">
        <f t="shared" si="3"/>
        <v>0</v>
      </c>
      <c r="AO51" s="60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ht="15.75" thickBot="1" x14ac:dyDescent="0.3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6">
        <f t="shared" si="0"/>
        <v>0</v>
      </c>
      <c r="AL52" s="57">
        <f t="shared" si="1"/>
        <v>0</v>
      </c>
      <c r="AM52" s="58">
        <f t="shared" si="2"/>
        <v>0</v>
      </c>
      <c r="AN52" s="59">
        <f t="shared" si="3"/>
        <v>0</v>
      </c>
      <c r="AO52" s="60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ht="15.75" thickBot="1" x14ac:dyDescent="0.3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6">
        <f t="shared" si="0"/>
        <v>0</v>
      </c>
      <c r="AL53" s="57">
        <f t="shared" si="1"/>
        <v>0</v>
      </c>
      <c r="AM53" s="58">
        <f t="shared" si="2"/>
        <v>0</v>
      </c>
      <c r="AN53" s="59">
        <f t="shared" si="3"/>
        <v>0</v>
      </c>
      <c r="AO53" s="60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ht="15.75" thickBot="1" x14ac:dyDescent="0.3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6">
        <f t="shared" si="0"/>
        <v>0</v>
      </c>
      <c r="AL54" s="57">
        <f t="shared" si="1"/>
        <v>0</v>
      </c>
      <c r="AM54" s="58">
        <f t="shared" si="2"/>
        <v>0</v>
      </c>
      <c r="AN54" s="59">
        <f t="shared" si="3"/>
        <v>0</v>
      </c>
      <c r="AO54" s="60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3"/>
        <v>0</v>
      </c>
      <c r="AO55" s="6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36" priority="1" operator="lessThan">
      <formula>70</formula>
    </cfRule>
  </conditionalFormatting>
  <conditionalFormatting sqref="G12:L41">
    <cfRule type="cellIs" dxfId="35" priority="4" operator="lessThan">
      <formula>70</formula>
    </cfRule>
  </conditionalFormatting>
  <conditionalFormatting sqref="O12:AB41">
    <cfRule type="cellIs" dxfId="34" priority="3" operator="lessThan">
      <formula>70</formula>
    </cfRule>
  </conditionalFormatting>
  <conditionalFormatting sqref="U41:AG41 AC12:AD40 E12:F41 M12:N41 E42:AJ55">
    <cfRule type="cellIs" dxfId="33" priority="5" operator="lessThan">
      <formula>70</formula>
    </cfRule>
  </conditionalFormatting>
  <conditionalFormatting sqref="AE12:AJ41">
    <cfRule type="cellIs" dxfId="32" priority="2" operator="lessThan">
      <formula>70</formula>
    </cfRule>
  </conditionalFormatting>
  <conditionalFormatting sqref="AK11:AP55">
    <cfRule type="cellIs" dxfId="31" priority="18" operator="lessThan">
      <formula>70</formula>
    </cfRule>
  </conditionalFormatting>
  <conditionalFormatting sqref="AR11:AR55">
    <cfRule type="cellIs" dxfId="30" priority="16" operator="lessThan">
      <formula>70</formula>
    </cfRule>
  </conditionalFormatting>
  <conditionalFormatting sqref="AR11:AY55">
    <cfRule type="cellIs" dxfId="29" priority="17" operator="lessThan">
      <formula>70</formula>
    </cfRule>
  </conditionalFormatting>
  <conditionalFormatting sqref="AZ11:AZ55">
    <cfRule type="cellIs" dxfId="28" priority="1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U1"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ht="15" customHeight="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27" priority="1" operator="lessThan">
      <formula>70</formula>
    </cfRule>
  </conditionalFormatting>
  <conditionalFormatting sqref="G12:L41">
    <cfRule type="cellIs" dxfId="26" priority="4" operator="lessThan">
      <formula>70</formula>
    </cfRule>
  </conditionalFormatting>
  <conditionalFormatting sqref="O12:AB41">
    <cfRule type="cellIs" dxfId="25" priority="3" operator="lessThan">
      <formula>70</formula>
    </cfRule>
  </conditionalFormatting>
  <conditionalFormatting sqref="U41:AG41 AC12:AD40 E12:F41 M12:N41 E42:AJ55">
    <cfRule type="cellIs" dxfId="24" priority="5" operator="lessThan">
      <formula>70</formula>
    </cfRule>
  </conditionalFormatting>
  <conditionalFormatting sqref="AE12:AJ41">
    <cfRule type="cellIs" dxfId="23" priority="2" operator="lessThan">
      <formula>70</formula>
    </cfRule>
  </conditionalFormatting>
  <conditionalFormatting sqref="AK11:AP55">
    <cfRule type="cellIs" dxfId="22" priority="25" operator="lessThan">
      <formula>70</formula>
    </cfRule>
  </conditionalFormatting>
  <conditionalFormatting sqref="AR11:AR55">
    <cfRule type="cellIs" dxfId="21" priority="23" operator="lessThan">
      <formula>70</formula>
    </cfRule>
  </conditionalFormatting>
  <conditionalFormatting sqref="AR11:AY55">
    <cfRule type="cellIs" dxfId="20" priority="24" operator="lessThan">
      <formula>70</formula>
    </cfRule>
  </conditionalFormatting>
  <conditionalFormatting sqref="AZ11:AZ55">
    <cfRule type="cellIs" dxfId="19" priority="18" operator="lessThan">
      <formula>70</formula>
    </cfRule>
  </conditionalFormatting>
  <dataValidations count="1">
    <dataValidation type="custom" allowBlank="1" showInputMessage="1" showErrorMessage="1" sqref="E11:AI31" xr:uid="{70DF1AAB-22D4-4220-BAB8-910ABF4B317A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M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ht="15" customHeight="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31">
        <v>90</v>
      </c>
      <c r="F11" s="32"/>
      <c r="G11" s="32">
        <v>92</v>
      </c>
      <c r="H11" s="32"/>
      <c r="I11" s="32">
        <v>90</v>
      </c>
      <c r="J11" s="32"/>
      <c r="K11" s="32">
        <v>90</v>
      </c>
      <c r="L11" s="33"/>
      <c r="M11" s="31">
        <v>89</v>
      </c>
      <c r="N11" s="32"/>
      <c r="O11" s="32">
        <v>90</v>
      </c>
      <c r="P11" s="32"/>
      <c r="Q11" s="32">
        <v>88</v>
      </c>
      <c r="R11" s="32"/>
      <c r="S11" s="32">
        <v>89</v>
      </c>
      <c r="T11" s="33"/>
      <c r="U11" s="31">
        <v>90</v>
      </c>
      <c r="V11" s="32"/>
      <c r="W11" s="32">
        <v>89</v>
      </c>
      <c r="X11" s="32"/>
      <c r="Y11" s="32">
        <v>90</v>
      </c>
      <c r="Z11" s="32"/>
      <c r="AA11" s="32">
        <v>92</v>
      </c>
      <c r="AB11" s="33"/>
      <c r="AC11" s="31">
        <v>89</v>
      </c>
      <c r="AD11" s="32"/>
      <c r="AE11" s="32">
        <v>90</v>
      </c>
      <c r="AF11" s="32"/>
      <c r="AG11" s="32">
        <v>89</v>
      </c>
      <c r="AH11" s="32"/>
      <c r="AI11" s="32">
        <v>90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90.5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89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90.25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89.5</v>
      </c>
      <c r="AO11" s="60">
        <f>AVERAGE(AK11:AN11)</f>
        <v>89.8125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89.8125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89.5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90.25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90.25</v>
      </c>
      <c r="BI11" s="32">
        <f>AVERAGE(BE11:BH11)</f>
        <v>89.8125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>
        <v>95</v>
      </c>
      <c r="F12" s="32"/>
      <c r="G12" s="32">
        <v>90</v>
      </c>
      <c r="H12" s="32"/>
      <c r="I12" s="32">
        <v>89</v>
      </c>
      <c r="J12" s="32"/>
      <c r="K12" s="32">
        <v>90</v>
      </c>
      <c r="L12" s="33"/>
      <c r="M12" s="31">
        <v>89</v>
      </c>
      <c r="N12" s="32"/>
      <c r="O12" s="32">
        <v>90</v>
      </c>
      <c r="P12" s="32"/>
      <c r="Q12" s="32">
        <v>89</v>
      </c>
      <c r="R12" s="32"/>
      <c r="S12" s="32">
        <v>88</v>
      </c>
      <c r="T12" s="33"/>
      <c r="U12" s="31">
        <v>88</v>
      </c>
      <c r="V12" s="32"/>
      <c r="W12" s="32">
        <v>90</v>
      </c>
      <c r="X12" s="32"/>
      <c r="Y12" s="32">
        <v>90</v>
      </c>
      <c r="Z12" s="32"/>
      <c r="AA12" s="32">
        <v>93</v>
      </c>
      <c r="AB12" s="33"/>
      <c r="AC12" s="31">
        <v>89</v>
      </c>
      <c r="AD12" s="32"/>
      <c r="AE12" s="32">
        <v>92</v>
      </c>
      <c r="AF12" s="32"/>
      <c r="AG12" s="32">
        <v>88</v>
      </c>
      <c r="AH12" s="32"/>
      <c r="AI12" s="32">
        <v>90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91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89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90.25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89.75</v>
      </c>
      <c r="AO12" s="65">
        <f t="shared" ref="AO12:AO55" si="4">AVERAGE(AK12:AN12)</f>
        <v>90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90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89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90.25</v>
      </c>
      <c r="BI12" s="32">
        <f>AVERAGE(BE12:BH12)</f>
        <v>90</v>
      </c>
    </row>
    <row r="13" spans="1:6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>
        <v>95</v>
      </c>
      <c r="F13" s="32"/>
      <c r="G13" s="32">
        <v>90</v>
      </c>
      <c r="H13" s="32"/>
      <c r="I13" s="32">
        <v>89</v>
      </c>
      <c r="J13" s="32"/>
      <c r="K13" s="32">
        <v>95</v>
      </c>
      <c r="L13" s="33"/>
      <c r="M13" s="31">
        <v>90</v>
      </c>
      <c r="N13" s="32"/>
      <c r="O13" s="32">
        <v>92</v>
      </c>
      <c r="P13" s="32"/>
      <c r="Q13" s="32">
        <v>87</v>
      </c>
      <c r="R13" s="32"/>
      <c r="S13" s="32">
        <v>89</v>
      </c>
      <c r="T13" s="33"/>
      <c r="U13" s="31">
        <v>90</v>
      </c>
      <c r="V13" s="32"/>
      <c r="W13" s="32">
        <v>90</v>
      </c>
      <c r="X13" s="32"/>
      <c r="Y13" s="32">
        <v>90</v>
      </c>
      <c r="Z13" s="32"/>
      <c r="AA13" s="32">
        <v>92</v>
      </c>
      <c r="AB13" s="33"/>
      <c r="AC13" s="31">
        <v>91</v>
      </c>
      <c r="AD13" s="32"/>
      <c r="AE13" s="32">
        <v>94</v>
      </c>
      <c r="AF13" s="32"/>
      <c r="AG13" s="32">
        <v>90</v>
      </c>
      <c r="AH13" s="32"/>
      <c r="AI13" s="32">
        <v>92</v>
      </c>
      <c r="AJ13" s="33"/>
      <c r="AK13" s="61">
        <f t="shared" si="0"/>
        <v>92.25</v>
      </c>
      <c r="AL13" s="62">
        <f t="shared" si="1"/>
        <v>89.5</v>
      </c>
      <c r="AM13" s="63">
        <f t="shared" si="2"/>
        <v>90.5</v>
      </c>
      <c r="AN13" s="64">
        <f t="shared" si="3"/>
        <v>91.75</v>
      </c>
      <c r="AO13" s="65">
        <f t="shared" si="4"/>
        <v>91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91</v>
      </c>
      <c r="BC13" s="81" t="str">
        <f t="shared" si="13"/>
        <v/>
      </c>
      <c r="BE13" s="32">
        <f t="shared" si="14"/>
        <v>91.5</v>
      </c>
      <c r="BF13" s="32">
        <f t="shared" si="15"/>
        <v>91.5</v>
      </c>
      <c r="BG13" s="32">
        <f t="shared" si="16"/>
        <v>89</v>
      </c>
      <c r="BH13" s="32">
        <f t="shared" si="17"/>
        <v>92</v>
      </c>
      <c r="BI13" s="32">
        <f>AVERAGE(BE13:BH13)</f>
        <v>91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>
        <v>90</v>
      </c>
      <c r="F17" s="32"/>
      <c r="G17" s="32">
        <v>91</v>
      </c>
      <c r="H17" s="32"/>
      <c r="I17" s="32">
        <v>89</v>
      </c>
      <c r="J17" s="32"/>
      <c r="K17" s="32">
        <v>90</v>
      </c>
      <c r="L17" s="33"/>
      <c r="M17" s="31">
        <v>89</v>
      </c>
      <c r="N17" s="32"/>
      <c r="O17" s="32">
        <v>90</v>
      </c>
      <c r="P17" s="32"/>
      <c r="Q17" s="32">
        <v>92</v>
      </c>
      <c r="R17" s="32"/>
      <c r="S17" s="32">
        <v>89</v>
      </c>
      <c r="T17" s="33"/>
      <c r="U17" s="31">
        <v>90</v>
      </c>
      <c r="V17" s="32"/>
      <c r="W17" s="32">
        <v>89</v>
      </c>
      <c r="X17" s="32"/>
      <c r="Y17" s="32">
        <v>90</v>
      </c>
      <c r="Z17" s="32"/>
      <c r="AA17" s="32">
        <v>90</v>
      </c>
      <c r="AB17" s="33"/>
      <c r="AC17" s="31">
        <v>89</v>
      </c>
      <c r="AD17" s="32"/>
      <c r="AE17" s="32">
        <v>90</v>
      </c>
      <c r="AF17" s="32"/>
      <c r="AG17" s="32">
        <v>89</v>
      </c>
      <c r="AH17" s="32"/>
      <c r="AI17" s="32">
        <v>90</v>
      </c>
      <c r="AJ17" s="33"/>
      <c r="AK17" s="61">
        <f t="shared" si="0"/>
        <v>90</v>
      </c>
      <c r="AL17" s="62">
        <f t="shared" si="1"/>
        <v>90</v>
      </c>
      <c r="AM17" s="63">
        <f t="shared" si="2"/>
        <v>89.75</v>
      </c>
      <c r="AN17" s="64">
        <f t="shared" si="3"/>
        <v>89.5</v>
      </c>
      <c r="AO17" s="65">
        <f t="shared" si="4"/>
        <v>89.8125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89.8125</v>
      </c>
      <c r="BC17" s="81" t="str">
        <f t="shared" si="13"/>
        <v/>
      </c>
      <c r="BE17" s="32">
        <f t="shared" si="14"/>
        <v>89.5</v>
      </c>
      <c r="BF17" s="32">
        <f t="shared" si="15"/>
        <v>90</v>
      </c>
      <c r="BG17" s="32">
        <f t="shared" si="16"/>
        <v>90</v>
      </c>
      <c r="BH17" s="32">
        <f t="shared" si="17"/>
        <v>89.75</v>
      </c>
      <c r="BI17" s="32">
        <f t="shared" si="18"/>
        <v>89.8125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>
        <v>95</v>
      </c>
      <c r="F20" s="32"/>
      <c r="G20" s="32">
        <v>94</v>
      </c>
      <c r="H20" s="32"/>
      <c r="I20" s="32">
        <v>88</v>
      </c>
      <c r="J20" s="32"/>
      <c r="K20" s="32">
        <v>95</v>
      </c>
      <c r="L20" s="33"/>
      <c r="M20" s="31">
        <v>90</v>
      </c>
      <c r="N20" s="32"/>
      <c r="O20" s="32">
        <v>91</v>
      </c>
      <c r="P20" s="32"/>
      <c r="Q20" s="32">
        <v>89</v>
      </c>
      <c r="R20" s="32"/>
      <c r="S20" s="32">
        <v>90</v>
      </c>
      <c r="T20" s="33"/>
      <c r="U20" s="31">
        <v>90</v>
      </c>
      <c r="V20" s="32"/>
      <c r="W20" s="32">
        <v>89</v>
      </c>
      <c r="X20" s="32"/>
      <c r="Y20" s="32">
        <v>90</v>
      </c>
      <c r="Z20" s="32"/>
      <c r="AA20" s="32">
        <v>90</v>
      </c>
      <c r="AB20" s="33"/>
      <c r="AC20" s="31">
        <v>89</v>
      </c>
      <c r="AD20" s="32"/>
      <c r="AE20" s="32">
        <v>90</v>
      </c>
      <c r="AF20" s="32"/>
      <c r="AG20" s="32">
        <v>89</v>
      </c>
      <c r="AH20" s="32"/>
      <c r="AI20" s="32">
        <v>90</v>
      </c>
      <c r="AJ20" s="33"/>
      <c r="AK20" s="61">
        <f t="shared" si="0"/>
        <v>93</v>
      </c>
      <c r="AL20" s="62">
        <f t="shared" si="1"/>
        <v>90</v>
      </c>
      <c r="AM20" s="63">
        <f t="shared" si="2"/>
        <v>89.75</v>
      </c>
      <c r="AN20" s="64">
        <f t="shared" si="3"/>
        <v>89.5</v>
      </c>
      <c r="AO20" s="65">
        <f t="shared" si="4"/>
        <v>90.5625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90.5625</v>
      </c>
      <c r="BC20" s="81" t="str">
        <f t="shared" si="13"/>
        <v/>
      </c>
      <c r="BE20" s="32">
        <f t="shared" si="14"/>
        <v>91</v>
      </c>
      <c r="BF20" s="32">
        <f t="shared" si="15"/>
        <v>91</v>
      </c>
      <c r="BG20" s="32">
        <f t="shared" si="16"/>
        <v>89</v>
      </c>
      <c r="BH20" s="32">
        <f t="shared" si="17"/>
        <v>91.25</v>
      </c>
      <c r="BI20" s="32">
        <f t="shared" si="18"/>
        <v>90.5625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>
        <v>78</v>
      </c>
      <c r="F22" s="32"/>
      <c r="G22" s="32">
        <v>79</v>
      </c>
      <c r="H22" s="32"/>
      <c r="I22" s="32">
        <v>76</v>
      </c>
      <c r="J22" s="32"/>
      <c r="K22" s="32">
        <v>80</v>
      </c>
      <c r="L22" s="33"/>
      <c r="M22" s="31">
        <v>78</v>
      </c>
      <c r="N22" s="32"/>
      <c r="O22" s="32">
        <v>79</v>
      </c>
      <c r="P22" s="32"/>
      <c r="Q22" s="32">
        <v>76</v>
      </c>
      <c r="R22" s="32"/>
      <c r="S22" s="32">
        <v>77</v>
      </c>
      <c r="T22" s="33"/>
      <c r="U22" s="31">
        <v>92</v>
      </c>
      <c r="V22" s="32"/>
      <c r="W22" s="32">
        <v>90</v>
      </c>
      <c r="X22" s="32"/>
      <c r="Y22" s="32">
        <v>90</v>
      </c>
      <c r="Z22" s="32"/>
      <c r="AA22" s="32">
        <v>92</v>
      </c>
      <c r="AB22" s="33"/>
      <c r="AC22" s="31">
        <v>90</v>
      </c>
      <c r="AD22" s="32"/>
      <c r="AE22" s="32">
        <v>93</v>
      </c>
      <c r="AF22" s="32"/>
      <c r="AG22" s="32">
        <v>88</v>
      </c>
      <c r="AH22" s="32"/>
      <c r="AI22" s="32">
        <v>90</v>
      </c>
      <c r="AJ22" s="33"/>
      <c r="AK22" s="61">
        <f t="shared" si="0"/>
        <v>78.25</v>
      </c>
      <c r="AL22" s="62">
        <f t="shared" si="1"/>
        <v>77.5</v>
      </c>
      <c r="AM22" s="63">
        <f t="shared" si="2"/>
        <v>91</v>
      </c>
      <c r="AN22" s="64">
        <f t="shared" si="3"/>
        <v>90.25</v>
      </c>
      <c r="AO22" s="65">
        <f t="shared" si="4"/>
        <v>84.25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84.25</v>
      </c>
      <c r="BC22" s="81" t="str">
        <f t="shared" si="13"/>
        <v/>
      </c>
      <c r="BE22" s="32">
        <f t="shared" si="14"/>
        <v>84.5</v>
      </c>
      <c r="BF22" s="32">
        <f t="shared" si="15"/>
        <v>85.25</v>
      </c>
      <c r="BG22" s="32">
        <f t="shared" si="16"/>
        <v>82.5</v>
      </c>
      <c r="BH22" s="32">
        <f t="shared" si="17"/>
        <v>84.75</v>
      </c>
      <c r="BI22" s="32">
        <f t="shared" si="18"/>
        <v>84.25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>
        <v>95</v>
      </c>
      <c r="F25" s="32"/>
      <c r="G25" s="32">
        <v>94</v>
      </c>
      <c r="H25" s="32"/>
      <c r="I25" s="32">
        <v>89</v>
      </c>
      <c r="J25" s="32"/>
      <c r="K25" s="32">
        <v>90</v>
      </c>
      <c r="L25" s="33"/>
      <c r="M25" s="31">
        <v>90</v>
      </c>
      <c r="N25" s="32"/>
      <c r="O25" s="32">
        <v>92</v>
      </c>
      <c r="P25" s="32"/>
      <c r="Q25" s="32">
        <v>89</v>
      </c>
      <c r="R25" s="32"/>
      <c r="S25" s="32">
        <v>89</v>
      </c>
      <c r="T25" s="33"/>
      <c r="U25" s="31">
        <v>75</v>
      </c>
      <c r="V25" s="32"/>
      <c r="W25" s="32">
        <v>70</v>
      </c>
      <c r="X25" s="32"/>
      <c r="Y25" s="32">
        <v>75</v>
      </c>
      <c r="Z25" s="32"/>
      <c r="AA25" s="32">
        <v>70</v>
      </c>
      <c r="AB25" s="33"/>
      <c r="AC25" s="31">
        <v>76</v>
      </c>
      <c r="AD25" s="32"/>
      <c r="AE25" s="32">
        <v>78</v>
      </c>
      <c r="AF25" s="32"/>
      <c r="AG25" s="32">
        <v>79</v>
      </c>
      <c r="AH25" s="32"/>
      <c r="AI25" s="32">
        <v>79</v>
      </c>
      <c r="AJ25" s="33"/>
      <c r="AK25" s="61">
        <f t="shared" si="0"/>
        <v>92</v>
      </c>
      <c r="AL25" s="62">
        <f t="shared" si="1"/>
        <v>90</v>
      </c>
      <c r="AM25" s="63">
        <f t="shared" si="2"/>
        <v>72.5</v>
      </c>
      <c r="AN25" s="64">
        <f t="shared" si="3"/>
        <v>78</v>
      </c>
      <c r="AO25" s="65">
        <f t="shared" si="4"/>
        <v>83.125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83.125</v>
      </c>
      <c r="BC25" s="81" t="str">
        <f t="shared" si="13"/>
        <v/>
      </c>
      <c r="BE25" s="32">
        <f t="shared" si="14"/>
        <v>84</v>
      </c>
      <c r="BF25" s="32">
        <f t="shared" si="15"/>
        <v>83.5</v>
      </c>
      <c r="BG25" s="32">
        <f t="shared" si="16"/>
        <v>83</v>
      </c>
      <c r="BH25" s="32">
        <f t="shared" si="17"/>
        <v>82</v>
      </c>
      <c r="BI25" s="32">
        <f t="shared" si="18"/>
        <v>83.125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>
        <v>88</v>
      </c>
      <c r="F28" s="32"/>
      <c r="G28" s="32">
        <v>89</v>
      </c>
      <c r="H28" s="32"/>
      <c r="I28" s="32">
        <v>85</v>
      </c>
      <c r="J28" s="32"/>
      <c r="K28" s="32">
        <v>89</v>
      </c>
      <c r="L28" s="33"/>
      <c r="M28" s="31">
        <v>87</v>
      </c>
      <c r="N28" s="32"/>
      <c r="O28" s="32">
        <v>88</v>
      </c>
      <c r="P28" s="32"/>
      <c r="Q28" s="32">
        <v>88</v>
      </c>
      <c r="R28" s="32"/>
      <c r="S28" s="32">
        <v>89</v>
      </c>
      <c r="T28" s="33"/>
      <c r="U28" s="31">
        <v>90</v>
      </c>
      <c r="V28" s="32"/>
      <c r="W28" s="32">
        <v>90</v>
      </c>
      <c r="X28" s="32"/>
      <c r="Y28" s="32">
        <v>90</v>
      </c>
      <c r="Z28" s="32"/>
      <c r="AA28" s="32">
        <v>94</v>
      </c>
      <c r="AB28" s="33"/>
      <c r="AC28" s="31">
        <v>92</v>
      </c>
      <c r="AD28" s="32"/>
      <c r="AE28" s="32">
        <v>93</v>
      </c>
      <c r="AF28" s="32"/>
      <c r="AG28" s="32">
        <v>89</v>
      </c>
      <c r="AH28" s="32"/>
      <c r="AI28" s="32">
        <v>90</v>
      </c>
      <c r="AJ28" s="33"/>
      <c r="AK28" s="61">
        <f t="shared" si="0"/>
        <v>87.75</v>
      </c>
      <c r="AL28" s="62">
        <f t="shared" si="1"/>
        <v>88</v>
      </c>
      <c r="AM28" s="63">
        <f t="shared" si="2"/>
        <v>91</v>
      </c>
      <c r="AN28" s="64">
        <f t="shared" si="3"/>
        <v>91</v>
      </c>
      <c r="AO28" s="65">
        <f t="shared" si="4"/>
        <v>89.4375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89.4375</v>
      </c>
      <c r="BC28" s="81" t="str">
        <f t="shared" si="13"/>
        <v/>
      </c>
      <c r="BE28" s="32">
        <f t="shared" si="14"/>
        <v>89.25</v>
      </c>
      <c r="BF28" s="32">
        <f t="shared" si="15"/>
        <v>90</v>
      </c>
      <c r="BG28" s="32">
        <f t="shared" si="16"/>
        <v>88</v>
      </c>
      <c r="BH28" s="32">
        <f t="shared" si="17"/>
        <v>90.5</v>
      </c>
      <c r="BI28" s="32">
        <f t="shared" si="18"/>
        <v>89.4375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>
        <v>85</v>
      </c>
      <c r="F33" s="32"/>
      <c r="G33" s="32">
        <v>88</v>
      </c>
      <c r="H33" s="32"/>
      <c r="I33" s="32">
        <v>86</v>
      </c>
      <c r="J33" s="32"/>
      <c r="K33" s="32">
        <v>89</v>
      </c>
      <c r="L33" s="33"/>
      <c r="M33" s="31">
        <v>87</v>
      </c>
      <c r="N33" s="32"/>
      <c r="O33" s="32">
        <v>86</v>
      </c>
      <c r="P33" s="32"/>
      <c r="Q33" s="32">
        <v>89</v>
      </c>
      <c r="R33" s="32"/>
      <c r="S33" s="32">
        <v>80</v>
      </c>
      <c r="T33" s="33"/>
      <c r="U33" s="31">
        <v>88</v>
      </c>
      <c r="V33" s="32"/>
      <c r="W33" s="32">
        <v>89</v>
      </c>
      <c r="X33" s="32"/>
      <c r="Y33" s="32">
        <v>88</v>
      </c>
      <c r="Z33" s="32"/>
      <c r="AA33" s="32">
        <v>89</v>
      </c>
      <c r="AB33" s="33"/>
      <c r="AC33" s="31">
        <v>85</v>
      </c>
      <c r="AD33" s="32"/>
      <c r="AE33" s="32">
        <v>87</v>
      </c>
      <c r="AF33" s="32"/>
      <c r="AG33" s="32">
        <v>88</v>
      </c>
      <c r="AH33" s="32"/>
      <c r="AI33" s="32">
        <v>92</v>
      </c>
      <c r="AJ33" s="33"/>
      <c r="AK33" s="61">
        <f t="shared" si="0"/>
        <v>87</v>
      </c>
      <c r="AL33" s="62">
        <f t="shared" si="1"/>
        <v>85.5</v>
      </c>
      <c r="AM33" s="63">
        <f t="shared" si="2"/>
        <v>88.5</v>
      </c>
      <c r="AN33" s="64">
        <f t="shared" si="3"/>
        <v>88</v>
      </c>
      <c r="AO33" s="65">
        <f t="shared" si="4"/>
        <v>87.25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87.25</v>
      </c>
      <c r="BC33" s="81" t="str">
        <f t="shared" si="13"/>
        <v/>
      </c>
      <c r="BE33" s="32">
        <f t="shared" si="14"/>
        <v>86.25</v>
      </c>
      <c r="BF33" s="32">
        <f t="shared" si="15"/>
        <v>87.5</v>
      </c>
      <c r="BG33" s="32">
        <f t="shared" si="16"/>
        <v>87.75</v>
      </c>
      <c r="BH33" s="32">
        <f t="shared" si="17"/>
        <v>87.5</v>
      </c>
      <c r="BI33" s="32">
        <f t="shared" si="18"/>
        <v>87.25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>
        <v>88</v>
      </c>
      <c r="F34" s="32"/>
      <c r="G34" s="32">
        <v>89</v>
      </c>
      <c r="H34" s="32"/>
      <c r="I34" s="32">
        <v>89</v>
      </c>
      <c r="J34" s="32"/>
      <c r="K34" s="32">
        <v>90</v>
      </c>
      <c r="L34" s="33"/>
      <c r="M34" s="31">
        <v>90</v>
      </c>
      <c r="N34" s="32"/>
      <c r="O34" s="32">
        <v>89</v>
      </c>
      <c r="P34" s="32"/>
      <c r="Q34" s="32">
        <v>88</v>
      </c>
      <c r="R34" s="32"/>
      <c r="S34" s="32">
        <v>84</v>
      </c>
      <c r="T34" s="33"/>
      <c r="U34" s="31">
        <v>90</v>
      </c>
      <c r="V34" s="32"/>
      <c r="W34" s="32">
        <v>89</v>
      </c>
      <c r="X34" s="32"/>
      <c r="Y34" s="32">
        <v>87</v>
      </c>
      <c r="Z34" s="32"/>
      <c r="AA34" s="32">
        <v>88</v>
      </c>
      <c r="AB34" s="33"/>
      <c r="AC34" s="31">
        <v>92</v>
      </c>
      <c r="AD34" s="32"/>
      <c r="AE34" s="32">
        <v>90</v>
      </c>
      <c r="AF34" s="32"/>
      <c r="AG34" s="32">
        <v>89</v>
      </c>
      <c r="AH34" s="32"/>
      <c r="AI34" s="32">
        <v>90</v>
      </c>
      <c r="AJ34" s="33"/>
      <c r="AK34" s="61">
        <f t="shared" si="0"/>
        <v>89</v>
      </c>
      <c r="AL34" s="62">
        <f t="shared" si="1"/>
        <v>87.75</v>
      </c>
      <c r="AM34" s="63">
        <f t="shared" si="2"/>
        <v>88.5</v>
      </c>
      <c r="AN34" s="64">
        <f t="shared" si="3"/>
        <v>90.25</v>
      </c>
      <c r="AO34" s="65">
        <f t="shared" si="4"/>
        <v>88.875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88.875</v>
      </c>
      <c r="BC34" s="81" t="str">
        <f t="shared" si="13"/>
        <v/>
      </c>
      <c r="BE34" s="32">
        <f t="shared" si="14"/>
        <v>90</v>
      </c>
      <c r="BF34" s="32">
        <f t="shared" si="15"/>
        <v>89.25</v>
      </c>
      <c r="BG34" s="32">
        <f t="shared" si="16"/>
        <v>88.25</v>
      </c>
      <c r="BH34" s="32">
        <f t="shared" si="17"/>
        <v>88</v>
      </c>
      <c r="BI34" s="32">
        <f t="shared" si="18"/>
        <v>88.875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>
        <v>80</v>
      </c>
      <c r="F35" s="32"/>
      <c r="G35" s="32">
        <v>85</v>
      </c>
      <c r="H35" s="32"/>
      <c r="I35" s="32">
        <v>78</v>
      </c>
      <c r="J35" s="32"/>
      <c r="K35" s="32">
        <v>79</v>
      </c>
      <c r="L35" s="33"/>
      <c r="M35" s="31">
        <v>78</v>
      </c>
      <c r="N35" s="32"/>
      <c r="O35" s="32">
        <v>80</v>
      </c>
      <c r="P35" s="32"/>
      <c r="Q35" s="32">
        <v>86</v>
      </c>
      <c r="R35" s="32"/>
      <c r="S35" s="32">
        <v>87</v>
      </c>
      <c r="T35" s="33"/>
      <c r="U35" s="31">
        <v>85</v>
      </c>
      <c r="V35" s="32"/>
      <c r="W35" s="32">
        <v>80</v>
      </c>
      <c r="X35" s="32"/>
      <c r="Y35" s="32">
        <v>84</v>
      </c>
      <c r="Z35" s="32"/>
      <c r="AA35" s="32">
        <v>85</v>
      </c>
      <c r="AB35" s="33"/>
      <c r="AC35" s="31">
        <v>80</v>
      </c>
      <c r="AD35" s="32"/>
      <c r="AE35" s="32">
        <v>83</v>
      </c>
      <c r="AF35" s="32"/>
      <c r="AG35" s="32">
        <v>84</v>
      </c>
      <c r="AH35" s="32"/>
      <c r="AI35" s="32">
        <v>88</v>
      </c>
      <c r="AJ35" s="33"/>
      <c r="AK35" s="61">
        <f t="shared" si="0"/>
        <v>80.5</v>
      </c>
      <c r="AL35" s="62">
        <f t="shared" si="1"/>
        <v>82.75</v>
      </c>
      <c r="AM35" s="63">
        <f t="shared" si="2"/>
        <v>83.5</v>
      </c>
      <c r="AN35" s="64">
        <f t="shared" si="3"/>
        <v>83.75</v>
      </c>
      <c r="AO35" s="65">
        <f t="shared" si="4"/>
        <v>82.625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82.625</v>
      </c>
      <c r="BC35" s="81" t="str">
        <f t="shared" si="13"/>
        <v/>
      </c>
      <c r="BE35" s="32">
        <f t="shared" si="14"/>
        <v>80.75</v>
      </c>
      <c r="BF35" s="32">
        <f t="shared" si="15"/>
        <v>82</v>
      </c>
      <c r="BG35" s="32">
        <f t="shared" si="16"/>
        <v>83</v>
      </c>
      <c r="BH35" s="32">
        <f t="shared" si="17"/>
        <v>84.75</v>
      </c>
      <c r="BI35" s="32">
        <f t="shared" si="18"/>
        <v>82.625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>
        <v>90</v>
      </c>
      <c r="F40" s="32"/>
      <c r="G40" s="32">
        <v>92</v>
      </c>
      <c r="H40" s="32"/>
      <c r="I40" s="32">
        <v>89</v>
      </c>
      <c r="J40" s="32"/>
      <c r="K40" s="32">
        <v>95</v>
      </c>
      <c r="L40" s="33"/>
      <c r="M40" s="31">
        <v>92</v>
      </c>
      <c r="N40" s="32"/>
      <c r="O40" s="32">
        <v>90</v>
      </c>
      <c r="P40" s="32"/>
      <c r="Q40" s="32">
        <v>89</v>
      </c>
      <c r="R40" s="32"/>
      <c r="S40" s="32">
        <v>88</v>
      </c>
      <c r="T40" s="33"/>
      <c r="U40" s="31">
        <v>93</v>
      </c>
      <c r="V40" s="32"/>
      <c r="W40" s="32">
        <v>90</v>
      </c>
      <c r="X40" s="32"/>
      <c r="Y40" s="32">
        <v>90</v>
      </c>
      <c r="Z40" s="32"/>
      <c r="AA40" s="32">
        <v>89</v>
      </c>
      <c r="AB40" s="33"/>
      <c r="AC40" s="31">
        <v>94</v>
      </c>
      <c r="AD40" s="32"/>
      <c r="AE40" s="32">
        <v>90</v>
      </c>
      <c r="AF40" s="32"/>
      <c r="AG40" s="32">
        <v>89</v>
      </c>
      <c r="AH40" s="32"/>
      <c r="AI40" s="32">
        <v>90</v>
      </c>
      <c r="AJ40" s="33"/>
      <c r="AK40" s="61">
        <f t="shared" si="0"/>
        <v>91.5</v>
      </c>
      <c r="AL40" s="62">
        <f t="shared" si="1"/>
        <v>89.75</v>
      </c>
      <c r="AM40" s="63">
        <f t="shared" si="2"/>
        <v>90.5</v>
      </c>
      <c r="AN40" s="64">
        <f t="shared" si="3"/>
        <v>90.75</v>
      </c>
      <c r="AO40" s="65">
        <f t="shared" si="4"/>
        <v>90.625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90.625</v>
      </c>
      <c r="BC40" s="81" t="str">
        <f t="shared" si="13"/>
        <v/>
      </c>
      <c r="BE40" s="32">
        <f t="shared" si="14"/>
        <v>92.25</v>
      </c>
      <c r="BF40" s="32">
        <f t="shared" si="15"/>
        <v>90.5</v>
      </c>
      <c r="BG40" s="32">
        <f t="shared" si="16"/>
        <v>89.25</v>
      </c>
      <c r="BH40" s="32">
        <f t="shared" si="17"/>
        <v>90.5</v>
      </c>
      <c r="BI40" s="32">
        <f t="shared" si="18"/>
        <v>90.625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3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3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">
    <cfRule type="cellIs" dxfId="18" priority="5" operator="lessThan">
      <formula>70</formula>
    </cfRule>
  </conditionalFormatting>
  <conditionalFormatting sqref="E11:AJ11">
    <cfRule type="cellIs" dxfId="17" priority="1" operator="lessThan">
      <formula>70</formula>
    </cfRule>
  </conditionalFormatting>
  <conditionalFormatting sqref="E42:AJ55">
    <cfRule type="cellIs" dxfId="16" priority="10" operator="lessThan">
      <formula>70</formula>
    </cfRule>
  </conditionalFormatting>
  <conditionalFormatting sqref="G12:L41">
    <cfRule type="cellIs" dxfId="15" priority="4" operator="lessThan">
      <formula>70</formula>
    </cfRule>
  </conditionalFormatting>
  <conditionalFormatting sqref="O12:AB41">
    <cfRule type="cellIs" dxfId="14" priority="3" operator="lessThan">
      <formula>70</formula>
    </cfRule>
  </conditionalFormatting>
  <conditionalFormatting sqref="AE12:AJ41">
    <cfRule type="cellIs" dxfId="13" priority="2" operator="lessThan">
      <formula>70</formula>
    </cfRule>
  </conditionalFormatting>
  <conditionalFormatting sqref="AK11:AP55">
    <cfRule type="cellIs" dxfId="12" priority="18" operator="lessThan">
      <formula>70</formula>
    </cfRule>
  </conditionalFormatting>
  <conditionalFormatting sqref="AR11:AR55">
    <cfRule type="cellIs" dxfId="11" priority="16" operator="lessThan">
      <formula>70</formula>
    </cfRule>
  </conditionalFormatting>
  <conditionalFormatting sqref="AR11:AY55">
    <cfRule type="cellIs" dxfId="10" priority="17" operator="lessThan">
      <formula>70</formula>
    </cfRule>
  </conditionalFormatting>
  <conditionalFormatting sqref="AZ11:AZ55">
    <cfRule type="cellIs" dxfId="9" priority="11" operator="lessThan">
      <formula>70</formula>
    </cfRule>
  </conditionalFormatting>
  <dataValidations count="1">
    <dataValidation type="custom" allowBlank="1" showInputMessage="1" showErrorMessage="1" sqref="E11:AJ45" xr:uid="{698339C1-F4FF-C54A-8E42-094A7A24819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AP1" zoomScale="80" zoomScaleNormal="80" workbookViewId="0">
      <selection activeCell="BL12" sqref="BL12"/>
    </sheetView>
  </sheetViews>
  <sheetFormatPr baseColWidth="10" defaultColWidth="11.42578125" defaultRowHeight="15" x14ac:dyDescent="0.25"/>
  <cols>
    <col min="1" max="1" width="4" style="23" customWidth="1"/>
    <col min="2" max="2" width="11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2" t="s">
        <v>144</v>
      </c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57" t="s">
        <v>98</v>
      </c>
      <c r="AP7" s="160" t="s">
        <v>103</v>
      </c>
      <c r="AR7" s="163" t="s">
        <v>20</v>
      </c>
      <c r="AS7" s="164"/>
      <c r="AT7" s="164"/>
      <c r="AU7" s="165"/>
      <c r="AV7" s="169" t="s">
        <v>21</v>
      </c>
      <c r="AW7" s="170"/>
      <c r="AX7" s="170"/>
      <c r="AY7" s="171"/>
      <c r="AZ7" s="153" t="s">
        <v>102</v>
      </c>
      <c r="BA7" s="154"/>
      <c r="BB7" s="153" t="s">
        <v>104</v>
      </c>
      <c r="BC7" s="154"/>
    </row>
    <row r="8" spans="1:61" ht="15.75" thickBot="1" x14ac:dyDescent="0.3">
      <c r="AO8" s="158"/>
      <c r="AP8" s="161"/>
      <c r="AR8" s="166"/>
      <c r="AS8" s="167"/>
      <c r="AT8" s="167"/>
      <c r="AU8" s="168"/>
      <c r="AV8" s="172"/>
      <c r="AW8" s="173"/>
      <c r="AX8" s="173"/>
      <c r="AY8" s="174"/>
      <c r="AZ8" s="175"/>
      <c r="BA8" s="176"/>
      <c r="BB8" s="155"/>
      <c r="BC8" s="156"/>
    </row>
    <row r="9" spans="1:61" x14ac:dyDescent="0.25">
      <c r="A9" s="195" t="s">
        <v>5</v>
      </c>
      <c r="B9" s="207" t="s">
        <v>209</v>
      </c>
      <c r="C9" s="197" t="s">
        <v>4</v>
      </c>
      <c r="D9" s="199" t="s">
        <v>19</v>
      </c>
      <c r="E9" s="201" t="s">
        <v>90</v>
      </c>
      <c r="F9" s="202"/>
      <c r="G9" s="202"/>
      <c r="H9" s="202"/>
      <c r="I9" s="202"/>
      <c r="J9" s="202"/>
      <c r="K9" s="202"/>
      <c r="L9" s="203"/>
      <c r="M9" s="204" t="s">
        <v>91</v>
      </c>
      <c r="N9" s="205"/>
      <c r="O9" s="205"/>
      <c r="P9" s="205"/>
      <c r="Q9" s="205"/>
      <c r="R9" s="205"/>
      <c r="S9" s="205"/>
      <c r="T9" s="206"/>
      <c r="U9" s="211" t="s">
        <v>92</v>
      </c>
      <c r="V9" s="212"/>
      <c r="W9" s="212"/>
      <c r="X9" s="212"/>
      <c r="Y9" s="212"/>
      <c r="Z9" s="212"/>
      <c r="AA9" s="212"/>
      <c r="AB9" s="213"/>
      <c r="AC9" s="214" t="s">
        <v>93</v>
      </c>
      <c r="AD9" s="215"/>
      <c r="AE9" s="215"/>
      <c r="AF9" s="215"/>
      <c r="AG9" s="215"/>
      <c r="AH9" s="215"/>
      <c r="AI9" s="215"/>
      <c r="AJ9" s="216"/>
      <c r="AK9" s="217" t="s">
        <v>94</v>
      </c>
      <c r="AL9" s="219" t="s">
        <v>95</v>
      </c>
      <c r="AM9" s="221" t="s">
        <v>96</v>
      </c>
      <c r="AN9" s="209" t="s">
        <v>97</v>
      </c>
      <c r="AO9" s="158"/>
      <c r="AP9" s="161"/>
      <c r="AR9" s="186" t="s">
        <v>42</v>
      </c>
      <c r="AS9" s="188" t="s">
        <v>43</v>
      </c>
      <c r="AT9" s="182" t="s">
        <v>44</v>
      </c>
      <c r="AU9" s="184" t="s">
        <v>99</v>
      </c>
      <c r="AV9" s="186" t="s">
        <v>46</v>
      </c>
      <c r="AW9" s="188" t="s">
        <v>105</v>
      </c>
      <c r="AX9" s="182" t="s">
        <v>106</v>
      </c>
      <c r="AY9" s="190" t="s">
        <v>107</v>
      </c>
      <c r="AZ9" s="177" t="s">
        <v>100</v>
      </c>
      <c r="BA9" s="179" t="s">
        <v>101</v>
      </c>
      <c r="BB9" s="178" t="s">
        <v>57</v>
      </c>
      <c r="BC9" s="181" t="s">
        <v>58</v>
      </c>
    </row>
    <row r="10" spans="1:61" ht="15.75" thickBot="1" x14ac:dyDescent="0.3">
      <c r="A10" s="196"/>
      <c r="B10" s="208"/>
      <c r="C10" s="198"/>
      <c r="D10" s="200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8"/>
      <c r="AL10" s="220"/>
      <c r="AM10" s="222"/>
      <c r="AN10" s="210"/>
      <c r="AO10" s="159"/>
      <c r="AP10" s="162"/>
      <c r="AR10" s="187"/>
      <c r="AS10" s="189"/>
      <c r="AT10" s="183"/>
      <c r="AU10" s="185"/>
      <c r="AV10" s="187"/>
      <c r="AW10" s="189"/>
      <c r="AX10" s="183"/>
      <c r="AY10" s="191"/>
      <c r="AZ10" s="178"/>
      <c r="BA10" s="180"/>
      <c r="BB10" s="178"/>
      <c r="BC10" s="181"/>
      <c r="BE10" s="151" t="s">
        <v>0</v>
      </c>
      <c r="BF10" s="151" t="s">
        <v>1</v>
      </c>
      <c r="BG10" s="152" t="s">
        <v>2</v>
      </c>
      <c r="BH10" s="151" t="s">
        <v>3</v>
      </c>
      <c r="BI10" s="151" t="s">
        <v>50</v>
      </c>
    </row>
    <row r="11" spans="1:61" x14ac:dyDescent="0.25">
      <c r="A11" s="41">
        <v>1</v>
      </c>
      <c r="B11" s="139" t="s">
        <v>210</v>
      </c>
      <c r="C11" s="139" t="s">
        <v>148</v>
      </c>
      <c r="D11" s="139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39" t="s">
        <v>211</v>
      </c>
      <c r="C12" s="140" t="s">
        <v>150</v>
      </c>
      <c r="D12" s="140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39" t="s">
        <v>212</v>
      </c>
      <c r="C13" s="139" t="s">
        <v>152</v>
      </c>
      <c r="D13" s="139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39" t="s">
        <v>213</v>
      </c>
      <c r="C14" s="140" t="s">
        <v>154</v>
      </c>
      <c r="D14" s="140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39" t="s">
        <v>214</v>
      </c>
      <c r="C15" s="139" t="s">
        <v>156</v>
      </c>
      <c r="D15" s="139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ht="22.5" x14ac:dyDescent="0.25">
      <c r="A16" s="45">
        <v>6</v>
      </c>
      <c r="B16" s="139" t="s">
        <v>215</v>
      </c>
      <c r="C16" s="139" t="s">
        <v>158</v>
      </c>
      <c r="D16" s="140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39" t="s">
        <v>216</v>
      </c>
      <c r="C17" s="140" t="s">
        <v>160</v>
      </c>
      <c r="D17" s="139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39" t="s">
        <v>217</v>
      </c>
      <c r="C18" s="139" t="s">
        <v>162</v>
      </c>
      <c r="D18" s="140" t="s">
        <v>146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39" t="s">
        <v>218</v>
      </c>
      <c r="C19" s="140" t="s">
        <v>163</v>
      </c>
      <c r="D19" s="139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39" t="s">
        <v>219</v>
      </c>
      <c r="C20" s="139" t="s">
        <v>165</v>
      </c>
      <c r="D20" s="142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39" t="s">
        <v>220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39" t="s">
        <v>221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39" t="s">
        <v>222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39" t="s">
        <v>223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39" t="s">
        <v>224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39" t="s">
        <v>225</v>
      </c>
      <c r="C26" s="139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39" t="s">
        <v>226</v>
      </c>
      <c r="C27" s="140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39" t="s">
        <v>227</v>
      </c>
      <c r="C28" s="139" t="s">
        <v>181</v>
      </c>
      <c r="D28" s="140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39" t="s">
        <v>228</v>
      </c>
      <c r="C29" s="140" t="s">
        <v>183</v>
      </c>
      <c r="D29" s="139" t="s">
        <v>147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39" t="s">
        <v>229</v>
      </c>
      <c r="C30" s="139" t="s">
        <v>184</v>
      </c>
      <c r="D30" s="140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39" t="s">
        <v>230</v>
      </c>
      <c r="C31" s="139" t="s">
        <v>186</v>
      </c>
      <c r="D31" s="139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39" t="s">
        <v>231</v>
      </c>
      <c r="C32" s="140" t="s">
        <v>188</v>
      </c>
      <c r="D32" s="140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39" t="s">
        <v>232</v>
      </c>
      <c r="C33" s="139" t="s">
        <v>190</v>
      </c>
      <c r="D33" s="139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39" t="s">
        <v>233</v>
      </c>
      <c r="C34" s="140" t="s">
        <v>192</v>
      </c>
      <c r="D34" s="140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39" t="s">
        <v>234</v>
      </c>
      <c r="C35" s="139" t="s">
        <v>194</v>
      </c>
      <c r="D35" s="139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5">
        <v>26</v>
      </c>
      <c r="B36" s="139" t="s">
        <v>235</v>
      </c>
      <c r="C36" s="139" t="s">
        <v>196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39" t="s">
        <v>236</v>
      </c>
      <c r="C37" s="140" t="s">
        <v>198</v>
      </c>
      <c r="D37" s="139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39" t="s">
        <v>237</v>
      </c>
      <c r="C38" s="139" t="s">
        <v>200</v>
      </c>
      <c r="D38" s="140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39" t="s">
        <v>238</v>
      </c>
      <c r="C39" s="140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39" t="s">
        <v>239</v>
      </c>
      <c r="C40" s="139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39" t="s">
        <v>240</v>
      </c>
      <c r="C41" s="139"/>
      <c r="D41" s="139"/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39" t="s">
        <v>241</v>
      </c>
      <c r="C42" s="140"/>
      <c r="D42" s="140"/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39" t="s">
        <v>242</v>
      </c>
      <c r="C43" s="139"/>
      <c r="D43" s="139"/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39" t="s">
        <v>243</v>
      </c>
      <c r="C44" s="140"/>
      <c r="D44" s="140"/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39" t="s">
        <v>244</v>
      </c>
      <c r="C45" s="139"/>
      <c r="D45" s="139"/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39" t="s">
        <v>245</v>
      </c>
      <c r="C46" s="148"/>
      <c r="D46" s="149"/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39" t="s">
        <v>246</v>
      </c>
      <c r="C47" s="147"/>
      <c r="D47" s="146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39" t="s">
        <v>247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39" t="s">
        <v>248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39" t="s">
        <v>249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39" t="s">
        <v>250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39" t="s">
        <v>251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39" t="s">
        <v>252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39" t="s">
        <v>253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39" t="s">
        <v>254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U41:AG41 AK11:AP55 E12:F41 M12:N41 AC12:AD41 E42:AJ55">
    <cfRule type="cellIs" dxfId="5" priority="8" operator="lessThan">
      <formula>70</formula>
    </cfRule>
  </conditionalFormatting>
  <conditionalFormatting sqref="AE12:AJ41">
    <cfRule type="cellIs" dxfId="4" priority="3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7" zoomScaleNormal="100" workbookViewId="0">
      <selection activeCell="T31" sqref="T31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25" t="s">
        <v>66</v>
      </c>
      <c r="B5" s="225"/>
      <c r="C5" s="225"/>
      <c r="D5" s="225"/>
      <c r="E5" s="225"/>
      <c r="F5" s="225"/>
      <c r="G5" s="225"/>
      <c r="I5" s="225" t="s">
        <v>66</v>
      </c>
      <c r="J5" s="225"/>
      <c r="K5" s="225"/>
      <c r="L5" s="225"/>
      <c r="M5" s="225"/>
      <c r="N5" s="225"/>
      <c r="O5" s="225"/>
    </row>
    <row r="6" spans="1:15" ht="15.75" x14ac:dyDescent="0.25">
      <c r="A6" s="226" t="s">
        <v>142</v>
      </c>
      <c r="B6" s="226"/>
      <c r="C6" s="226"/>
      <c r="D6" s="226"/>
      <c r="E6" s="226"/>
      <c r="F6" s="226"/>
      <c r="G6" s="226"/>
      <c r="I6" s="226" t="s">
        <v>142</v>
      </c>
      <c r="J6" s="226"/>
      <c r="K6" s="226"/>
      <c r="L6" s="226"/>
      <c r="M6" s="226"/>
      <c r="N6" s="226"/>
      <c r="O6" s="226"/>
    </row>
    <row r="7" spans="1:15" ht="15.75" x14ac:dyDescent="0.25">
      <c r="A7" s="226" t="s">
        <v>208</v>
      </c>
      <c r="B7" s="226"/>
      <c r="C7" s="226"/>
      <c r="D7" s="226"/>
      <c r="E7" s="226"/>
      <c r="F7" s="226"/>
      <c r="G7" s="226"/>
      <c r="I7" s="226" t="s">
        <v>208</v>
      </c>
      <c r="J7" s="226"/>
      <c r="K7" s="226"/>
      <c r="L7" s="226"/>
      <c r="M7" s="226"/>
      <c r="N7" s="226"/>
      <c r="O7" s="226"/>
    </row>
    <row r="9" spans="1:15" x14ac:dyDescent="0.25">
      <c r="A9" s="97" t="s">
        <v>6</v>
      </c>
      <c r="B9" s="133" t="str">
        <f>VLOOKUP($G$9,ESPANOL!$A$11:$AW$55,2,FALSE)</f>
        <v>4A-D-25</v>
      </c>
      <c r="C9" s="2"/>
      <c r="D9" s="2"/>
      <c r="E9" s="2"/>
      <c r="F9" s="97" t="s">
        <v>65</v>
      </c>
      <c r="G9" s="137">
        <v>25</v>
      </c>
      <c r="I9" s="97" t="s">
        <v>6</v>
      </c>
      <c r="J9" s="133" t="str">
        <f>VLOOKUP($O$9,ESPANOL!$A$11:$AW$55,2,FALSE)</f>
        <v>4A-D-30</v>
      </c>
      <c r="K9" s="2"/>
      <c r="L9" s="2"/>
      <c r="M9" s="2"/>
      <c r="N9" s="97" t="s">
        <v>65</v>
      </c>
      <c r="O9" s="137">
        <v>30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ROSA</v>
      </c>
      <c r="C11" s="102"/>
      <c r="D11" s="102"/>
      <c r="E11" s="102"/>
      <c r="F11" s="97" t="s">
        <v>140</v>
      </c>
      <c r="G11" s="137" t="s">
        <v>206</v>
      </c>
      <c r="I11" s="97" t="s">
        <v>132</v>
      </c>
      <c r="J11" s="133" t="str">
        <f>VLOOKUP($O$9,ESPANOL!$A$11:$AW$55,3,FALSE)</f>
        <v xml:space="preserve">YOLI MARIA </v>
      </c>
      <c r="K11" s="102"/>
      <c r="L11" s="102"/>
      <c r="M11" s="102"/>
      <c r="N11" s="97" t="s">
        <v>140</v>
      </c>
      <c r="O11" s="137" t="s">
        <v>206</v>
      </c>
    </row>
    <row r="12" spans="1:15" ht="8.25" customHeight="1" x14ac:dyDescent="0.25"/>
    <row r="13" spans="1:15" ht="17.45" customHeight="1" x14ac:dyDescent="0.25">
      <c r="A13" s="224" t="s">
        <v>7</v>
      </c>
      <c r="B13" s="224"/>
      <c r="C13" s="224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27" t="s">
        <v>7</v>
      </c>
      <c r="J13" s="224"/>
      <c r="K13" s="224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223" t="s">
        <v>8</v>
      </c>
      <c r="B14" s="223"/>
      <c r="C14" s="223"/>
      <c r="D14" s="150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23" t="s">
        <v>8</v>
      </c>
      <c r="J14" s="223"/>
      <c r="K14" s="223"/>
      <c r="L14" s="150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23" t="s">
        <v>118</v>
      </c>
      <c r="B15" s="223"/>
      <c r="C15" s="223"/>
      <c r="D15" s="150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23" t="s">
        <v>118</v>
      </c>
      <c r="J15" s="223"/>
      <c r="K15" s="223"/>
      <c r="L15" s="150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23" t="s">
        <v>9</v>
      </c>
      <c r="B16" s="223"/>
      <c r="C16" s="223"/>
      <c r="D16" s="150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23" t="s">
        <v>9</v>
      </c>
      <c r="J16" s="223"/>
      <c r="K16" s="223"/>
      <c r="L16" s="150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23" t="s">
        <v>10</v>
      </c>
      <c r="B17" s="223"/>
      <c r="C17" s="223"/>
      <c r="D17" s="150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23" t="s">
        <v>10</v>
      </c>
      <c r="J17" s="223"/>
      <c r="K17" s="223"/>
      <c r="L17" s="150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23" t="s">
        <v>11</v>
      </c>
      <c r="B18" s="223"/>
      <c r="C18" s="223"/>
      <c r="D18" s="150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23" t="s">
        <v>11</v>
      </c>
      <c r="J18" s="223"/>
      <c r="K18" s="223"/>
      <c r="L18" s="150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23" t="s">
        <v>12</v>
      </c>
      <c r="B19" s="223"/>
      <c r="C19" s="223"/>
      <c r="D19" s="150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23" t="s">
        <v>12</v>
      </c>
      <c r="J19" s="223"/>
      <c r="K19" s="223"/>
      <c r="L19" s="150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23" t="s">
        <v>13</v>
      </c>
      <c r="B20" s="223"/>
      <c r="C20" s="223"/>
      <c r="D20" s="150">
        <f>VLOOKUP($G$9,EDU.FISICA!$A$11:$AW$55,40,FALSE)</f>
        <v>83.75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23" t="s">
        <v>13</v>
      </c>
      <c r="J20" s="223"/>
      <c r="K20" s="223"/>
      <c r="L20" s="150">
        <f>VLOOKUP($O$9,EDU.FISICA!$A$11:$AW$55,40,FALSE)</f>
        <v>90.75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23" t="s">
        <v>119</v>
      </c>
      <c r="B21" s="223"/>
      <c r="C21" s="223"/>
      <c r="D21" s="150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23" t="s">
        <v>119</v>
      </c>
      <c r="J21" s="223"/>
      <c r="K21" s="223"/>
      <c r="L21" s="150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225" t="s">
        <v>66</v>
      </c>
      <c r="B30" s="225"/>
      <c r="C30" s="225"/>
      <c r="D30" s="225"/>
      <c r="E30" s="225"/>
      <c r="F30" s="225"/>
      <c r="G30" s="225"/>
      <c r="I30" s="225" t="s">
        <v>66</v>
      </c>
      <c r="J30" s="225"/>
      <c r="K30" s="225"/>
      <c r="L30" s="225"/>
      <c r="M30" s="225"/>
      <c r="N30" s="225"/>
      <c r="O30" s="225"/>
    </row>
    <row r="31" spans="1:15" ht="15.75" x14ac:dyDescent="0.25">
      <c r="A31" s="226" t="s">
        <v>142</v>
      </c>
      <c r="B31" s="226"/>
      <c r="C31" s="226"/>
      <c r="D31" s="226"/>
      <c r="E31" s="226"/>
      <c r="F31" s="226"/>
      <c r="G31" s="226"/>
      <c r="I31" s="226" t="s">
        <v>142</v>
      </c>
      <c r="J31" s="226"/>
      <c r="K31" s="226"/>
      <c r="L31" s="226"/>
      <c r="M31" s="226"/>
      <c r="N31" s="226"/>
      <c r="O31" s="226"/>
    </row>
    <row r="32" spans="1:15" ht="15.75" x14ac:dyDescent="0.25">
      <c r="A32" s="226" t="s">
        <v>208</v>
      </c>
      <c r="B32" s="226"/>
      <c r="C32" s="226"/>
      <c r="D32" s="226"/>
      <c r="E32" s="226"/>
      <c r="F32" s="226"/>
      <c r="G32" s="226"/>
      <c r="I32" s="226" t="s">
        <v>208</v>
      </c>
      <c r="J32" s="226"/>
      <c r="K32" s="226"/>
      <c r="L32" s="226"/>
      <c r="M32" s="226"/>
      <c r="N32" s="226"/>
      <c r="O32" s="226"/>
    </row>
    <row r="34" spans="1:15" x14ac:dyDescent="0.25">
      <c r="A34" s="97" t="s">
        <v>6</v>
      </c>
      <c r="B34" s="133" t="str">
        <f>VLOOKUP($G$34,ESPANOL!$A$11:$AW$55,2,FALSE)</f>
        <v>4A-D-40</v>
      </c>
      <c r="C34" s="2"/>
      <c r="D34" s="2"/>
      <c r="E34" s="2"/>
      <c r="F34" s="97" t="s">
        <v>65</v>
      </c>
      <c r="G34" s="137">
        <v>40</v>
      </c>
      <c r="I34" s="97" t="s">
        <v>6</v>
      </c>
      <c r="J34" s="133" t="str">
        <f>VLOOKUP($O$34,ESPANOL!$A$11:$AW$55,2,FALSE)</f>
        <v>4A-D-40</v>
      </c>
      <c r="K34" s="2"/>
      <c r="L34" s="2"/>
      <c r="M34" s="2"/>
      <c r="N34" s="97" t="s">
        <v>65</v>
      </c>
      <c r="O34" s="137">
        <v>40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>
        <f>VLOOKUP($G$34,ESPANOL!$A$11:$AW$55,3,FALSE)</f>
        <v>0</v>
      </c>
      <c r="C36" s="102"/>
      <c r="D36" s="102"/>
      <c r="E36" s="102"/>
      <c r="F36" s="97" t="s">
        <v>140</v>
      </c>
      <c r="G36" s="137" t="s">
        <v>206</v>
      </c>
      <c r="I36" s="97" t="s">
        <v>132</v>
      </c>
      <c r="J36" s="133">
        <f>VLOOKUP($O$34,ESPANOL!$A$11:$AW$55,3,FALSE)</f>
        <v>0</v>
      </c>
      <c r="K36" s="102"/>
      <c r="L36" s="102"/>
      <c r="M36" s="102"/>
      <c r="N36" s="97" t="s">
        <v>140</v>
      </c>
      <c r="O36" s="137" t="s">
        <v>206</v>
      </c>
    </row>
    <row r="37" spans="1:15" ht="7.35" customHeight="1" x14ac:dyDescent="0.25"/>
    <row r="38" spans="1:15" ht="16.7" customHeight="1" x14ac:dyDescent="0.25">
      <c r="A38" s="224" t="s">
        <v>7</v>
      </c>
      <c r="B38" s="224"/>
      <c r="C38" s="224"/>
      <c r="D38" s="104" t="s">
        <v>117</v>
      </c>
      <c r="E38" s="103" t="s">
        <v>45</v>
      </c>
      <c r="F38" s="103" t="s">
        <v>49</v>
      </c>
      <c r="G38" s="103" t="s">
        <v>143</v>
      </c>
      <c r="I38" s="224" t="s">
        <v>7</v>
      </c>
      <c r="J38" s="224"/>
      <c r="K38" s="224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223" t="s">
        <v>8</v>
      </c>
      <c r="B39" s="223"/>
      <c r="C39" s="223"/>
      <c r="D39" s="150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23" t="s">
        <v>8</v>
      </c>
      <c r="J39" s="223"/>
      <c r="K39" s="223"/>
      <c r="L39" s="150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23" t="s">
        <v>118</v>
      </c>
      <c r="B40" s="223"/>
      <c r="C40" s="223"/>
      <c r="D40" s="150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23" t="s">
        <v>118</v>
      </c>
      <c r="J40" s="223"/>
      <c r="K40" s="223"/>
      <c r="L40" s="150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23" t="s">
        <v>9</v>
      </c>
      <c r="B41" s="223"/>
      <c r="C41" s="223"/>
      <c r="D41" s="150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23" t="s">
        <v>9</v>
      </c>
      <c r="J41" s="223"/>
      <c r="K41" s="223"/>
      <c r="L41" s="150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23" t="s">
        <v>10</v>
      </c>
      <c r="B42" s="223"/>
      <c r="C42" s="223"/>
      <c r="D42" s="150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23" t="s">
        <v>10</v>
      </c>
      <c r="J42" s="223"/>
      <c r="K42" s="223"/>
      <c r="L42" s="150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23" t="s">
        <v>11</v>
      </c>
      <c r="B43" s="223"/>
      <c r="C43" s="223"/>
      <c r="D43" s="150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23" t="s">
        <v>11</v>
      </c>
      <c r="J43" s="223"/>
      <c r="K43" s="223"/>
      <c r="L43" s="150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23" t="s">
        <v>12</v>
      </c>
      <c r="B44" s="223"/>
      <c r="C44" s="223"/>
      <c r="D44" s="150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23" t="s">
        <v>12</v>
      </c>
      <c r="J44" s="223"/>
      <c r="K44" s="223"/>
      <c r="L44" s="150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23" t="s">
        <v>13</v>
      </c>
      <c r="B45" s="223"/>
      <c r="C45" s="223"/>
      <c r="D45" s="150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23" t="s">
        <v>13</v>
      </c>
      <c r="J45" s="223"/>
      <c r="K45" s="223"/>
      <c r="L45" s="150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23" t="s">
        <v>119</v>
      </c>
      <c r="B46" s="223"/>
      <c r="C46" s="223"/>
      <c r="D46" s="150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23" t="s">
        <v>119</v>
      </c>
      <c r="J46" s="223"/>
      <c r="K46" s="223"/>
      <c r="L46" s="150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J2" sqref="J2:AD2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58" t="s">
        <v>145</v>
      </c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</row>
    <row r="2" spans="1:37" ht="31.5" x14ac:dyDescent="0.25">
      <c r="J2" s="259" t="s">
        <v>64</v>
      </c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</row>
    <row r="4" spans="1:37" x14ac:dyDescent="0.25">
      <c r="J4" s="269" t="s">
        <v>110</v>
      </c>
      <c r="K4" s="269"/>
      <c r="L4" s="96" t="str">
        <f>VLOOKUP($L$6,ESPANOL!$A$11:$AW$55,2,FALSE)</f>
        <v>4A-D-06</v>
      </c>
      <c r="M4" s="85"/>
      <c r="N4" s="85"/>
      <c r="O4" s="85"/>
      <c r="P4" s="85"/>
      <c r="Q4" s="85"/>
      <c r="R4" s="85"/>
      <c r="T4" s="269" t="s">
        <v>109</v>
      </c>
      <c r="U4" s="269"/>
      <c r="V4" s="95" t="str">
        <f>VLOOKUP($L$6,ESPANOL!$A$11:$AW$55,3,FALSE)</f>
        <v>CLARENCE WILLIANS</v>
      </c>
      <c r="W4" s="85"/>
      <c r="X4" s="85"/>
      <c r="Y4" s="85"/>
      <c r="Z4" s="85"/>
      <c r="AA4" s="85"/>
      <c r="AB4" s="85"/>
    </row>
    <row r="5" spans="1:37" x14ac:dyDescent="0.25">
      <c r="A5" s="257" t="s">
        <v>67</v>
      </c>
      <c r="B5" s="257"/>
      <c r="C5" s="257"/>
      <c r="D5" s="257"/>
      <c r="E5" s="257"/>
      <c r="F5" s="257"/>
      <c r="G5" s="257"/>
      <c r="H5" s="257"/>
      <c r="I5" s="257"/>
      <c r="K5" s="23"/>
    </row>
    <row r="6" spans="1:37" x14ac:dyDescent="0.25">
      <c r="A6" s="257" t="s">
        <v>60</v>
      </c>
      <c r="B6" s="257"/>
      <c r="C6" s="257"/>
      <c r="D6" s="257"/>
      <c r="E6" s="257"/>
      <c r="F6" s="257"/>
      <c r="G6" s="257"/>
      <c r="H6" s="257"/>
      <c r="I6" s="257"/>
      <c r="J6" s="270" t="s">
        <v>108</v>
      </c>
      <c r="K6" s="270"/>
      <c r="L6" s="86">
        <v>6</v>
      </c>
      <c r="N6" s="270" t="s">
        <v>111</v>
      </c>
      <c r="O6" s="270"/>
      <c r="P6" s="87" t="s">
        <v>206</v>
      </c>
      <c r="R6" s="270" t="s">
        <v>112</v>
      </c>
      <c r="S6" s="270"/>
      <c r="T6" s="270"/>
      <c r="U6" s="88" t="s">
        <v>113</v>
      </c>
      <c r="W6" s="269" t="s">
        <v>114</v>
      </c>
      <c r="X6" s="269"/>
      <c r="Y6" s="89" t="s">
        <v>115</v>
      </c>
    </row>
    <row r="7" spans="1:37" x14ac:dyDescent="0.25">
      <c r="A7" s="257" t="s">
        <v>61</v>
      </c>
      <c r="B7" s="257"/>
      <c r="C7" s="257"/>
      <c r="D7" s="257"/>
      <c r="E7" s="257"/>
      <c r="F7" s="257"/>
      <c r="G7" s="257"/>
      <c r="H7" s="257"/>
      <c r="I7" s="257"/>
    </row>
    <row r="8" spans="1:37" ht="7.7" customHeight="1" x14ac:dyDescent="0.25"/>
    <row r="9" spans="1:37" ht="19.5" customHeight="1" x14ac:dyDescent="0.25">
      <c r="A9" s="262" t="s">
        <v>18</v>
      </c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51" t="s">
        <v>30</v>
      </c>
      <c r="B11" s="252"/>
      <c r="C11" s="253"/>
      <c r="D11" s="263" t="s">
        <v>31</v>
      </c>
      <c r="E11" s="264"/>
      <c r="F11" s="264"/>
      <c r="G11" s="265"/>
      <c r="H11" s="272" t="s">
        <v>32</v>
      </c>
      <c r="I11" s="273"/>
      <c r="J11" s="273"/>
      <c r="K11" s="274"/>
      <c r="L11" s="275" t="s">
        <v>33</v>
      </c>
      <c r="M11" s="276"/>
      <c r="N11" s="276"/>
      <c r="O11" s="277"/>
      <c r="P11" s="275" t="s">
        <v>34</v>
      </c>
      <c r="Q11" s="276"/>
      <c r="R11" s="276"/>
      <c r="S11" s="277"/>
      <c r="T11" s="281" t="s">
        <v>35</v>
      </c>
      <c r="U11" s="281"/>
      <c r="V11" s="281"/>
      <c r="W11" s="281"/>
      <c r="X11" s="260" t="s">
        <v>36</v>
      </c>
      <c r="Y11" s="260" t="s">
        <v>62</v>
      </c>
      <c r="Z11" s="281" t="s">
        <v>20</v>
      </c>
      <c r="AA11" s="281"/>
      <c r="AB11" s="281"/>
      <c r="AC11" s="281"/>
      <c r="AD11" s="281" t="s">
        <v>21</v>
      </c>
      <c r="AE11" s="281"/>
      <c r="AF11" s="281"/>
      <c r="AG11" s="281"/>
      <c r="AH11" s="271" t="s">
        <v>37</v>
      </c>
      <c r="AI11" s="271"/>
      <c r="AJ11" s="271" t="s">
        <v>38</v>
      </c>
      <c r="AK11" s="271"/>
    </row>
    <row r="12" spans="1:37" ht="35.450000000000003" customHeight="1" x14ac:dyDescent="0.25">
      <c r="A12" s="254"/>
      <c r="B12" s="255"/>
      <c r="C12" s="256"/>
      <c r="D12" s="266"/>
      <c r="E12" s="267"/>
      <c r="F12" s="267"/>
      <c r="G12" s="268"/>
      <c r="H12" s="272" t="s">
        <v>39</v>
      </c>
      <c r="I12" s="273"/>
      <c r="J12" s="273"/>
      <c r="K12" s="274"/>
      <c r="L12" s="275" t="s">
        <v>40</v>
      </c>
      <c r="M12" s="276"/>
      <c r="N12" s="276"/>
      <c r="O12" s="277"/>
      <c r="P12" s="278" t="s">
        <v>41</v>
      </c>
      <c r="Q12" s="279"/>
      <c r="R12" s="279"/>
      <c r="S12" s="280"/>
      <c r="T12" s="281"/>
      <c r="U12" s="281"/>
      <c r="V12" s="281"/>
      <c r="W12" s="281"/>
      <c r="X12" s="260"/>
      <c r="Y12" s="260"/>
      <c r="Z12" s="261" t="s">
        <v>42</v>
      </c>
      <c r="AA12" s="261" t="s">
        <v>43</v>
      </c>
      <c r="AB12" s="261" t="s">
        <v>44</v>
      </c>
      <c r="AC12" s="261" t="s">
        <v>45</v>
      </c>
      <c r="AD12" s="261" t="s">
        <v>46</v>
      </c>
      <c r="AE12" s="261" t="s">
        <v>47</v>
      </c>
      <c r="AF12" s="261" t="s">
        <v>48</v>
      </c>
      <c r="AG12" s="261" t="s">
        <v>49</v>
      </c>
      <c r="AH12" s="261" t="s">
        <v>50</v>
      </c>
      <c r="AI12" s="261" t="s">
        <v>51</v>
      </c>
      <c r="AJ12" s="271"/>
      <c r="AK12" s="271"/>
    </row>
    <row r="13" spans="1:37" ht="24.6" customHeight="1" x14ac:dyDescent="0.25">
      <c r="A13" s="248" t="s">
        <v>52</v>
      </c>
      <c r="B13" s="249"/>
      <c r="C13" s="250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0"/>
      <c r="Y13" s="260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92" t="s">
        <v>63</v>
      </c>
      <c r="AK13" s="92" t="s">
        <v>58</v>
      </c>
    </row>
    <row r="14" spans="1:37" ht="19.350000000000001" customHeight="1" x14ac:dyDescent="0.25">
      <c r="A14" s="245" t="s">
        <v>59</v>
      </c>
      <c r="B14" s="242" t="s">
        <v>22</v>
      </c>
      <c r="C14" s="93" t="s">
        <v>88</v>
      </c>
      <c r="D14" s="94" t="str">
        <f>VLOOKUP($L$6,ESPANOL!$A$11:$AW$55,4,FALSE)</f>
        <v>FERNANDEZ FERNANDEZ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28">
        <f>VLOOKUP($L$6,ESPANOL!$A$11:$AW$55,36,FALSE)</f>
        <v>0</v>
      </c>
      <c r="U14" s="228">
        <f>VLOOKUP($L$6,ESPANOL!$A$11:$AW$55,37,FALSE)</f>
        <v>0</v>
      </c>
      <c r="V14" s="228">
        <f>VLOOKUP($L$6,ESPANOL!$A$11:$AW$55,38,FALSE)</f>
        <v>0</v>
      </c>
      <c r="W14" s="228">
        <f>VLOOKUP($L$6,ESPANOL!$A$11:$AW$55,39,FALSE)</f>
        <v>0</v>
      </c>
      <c r="X14" s="230">
        <f>VLOOKUP($L$6,ESPANOL!$A$11:$AW$55,40,FALSE)</f>
        <v>0</v>
      </c>
      <c r="Y14" s="234">
        <f>VLOOKUP($L$6,ESPANOL!$A$11:$AW$55,41,FALSE)</f>
        <v>0</v>
      </c>
      <c r="Z14" s="236">
        <f>VLOOKUP($L$6,ESPANOL!$A$11:$BC$55,43,FALSE)</f>
        <v>0</v>
      </c>
      <c r="AA14" s="236">
        <f>VLOOKUP($L$6,ESPANOL!$A$11:$BC$55,44,FALSE)</f>
        <v>0</v>
      </c>
      <c r="AB14" s="236">
        <f>VLOOKUP($L$6,ESPANOL!$A$11:$BC$55,45,FALSE)</f>
        <v>0</v>
      </c>
      <c r="AC14" s="234">
        <f>VLOOKUP($L$6,ESPANOL!$A$11:$BC$55,46,FALSE)</f>
        <v>0</v>
      </c>
      <c r="AD14" s="240" t="str">
        <f>VLOOKUP($L$6,ESPANOL!$A$11:$BC$55,47,FALSE)</f>
        <v/>
      </c>
      <c r="AE14" s="236" t="str">
        <f>VLOOKUP($L$6,ESPANOL!$A$11:$BC$55,48,FALSE)</f>
        <v/>
      </c>
      <c r="AF14" s="236">
        <f>VLOOKUP($L$6,ESPANOL!$A$11:$BC$55,49,FALSE)</f>
        <v>0</v>
      </c>
      <c r="AG14" s="238">
        <f>VLOOKUP($L$6,ESPANOL!$A$11:$BC$55,50,FALSE)</f>
        <v>0</v>
      </c>
      <c r="AH14" s="234" t="str">
        <f>VLOOKUP($L$6,ESPANOL!$A$11:$BC$55,51,FALSE)</f>
        <v/>
      </c>
      <c r="AI14" s="236" t="str">
        <f>VLOOKUP($L$6,ESPANOL!$A$11:$BC$55,52,FALSE)</f>
        <v/>
      </c>
      <c r="AJ14" s="230">
        <f>VLOOKUP($L$6,ESPANOL!$A$11:$BC$55,53,FALSE)</f>
        <v>0</v>
      </c>
      <c r="AK14" s="232" t="str">
        <f>VLOOKUP($L$6,ESPANOL!$A$11:$BC$55,54,FALSE)</f>
        <v/>
      </c>
    </row>
    <row r="15" spans="1:37" ht="19.350000000000001" customHeight="1" x14ac:dyDescent="0.25">
      <c r="A15" s="246"/>
      <c r="B15" s="243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229"/>
      <c r="U15" s="229"/>
      <c r="V15" s="229"/>
      <c r="W15" s="229"/>
      <c r="X15" s="231"/>
      <c r="Y15" s="235"/>
      <c r="Z15" s="237"/>
      <c r="AA15" s="237"/>
      <c r="AB15" s="237"/>
      <c r="AC15" s="235"/>
      <c r="AD15" s="241"/>
      <c r="AE15" s="237"/>
      <c r="AF15" s="237"/>
      <c r="AG15" s="239"/>
      <c r="AH15" s="235"/>
      <c r="AI15" s="237"/>
      <c r="AJ15" s="231"/>
      <c r="AK15" s="233"/>
    </row>
    <row r="16" spans="1:37" ht="19.350000000000001" customHeight="1" x14ac:dyDescent="0.25">
      <c r="A16" s="246"/>
      <c r="B16" s="242" t="s">
        <v>23</v>
      </c>
      <c r="C16" s="93" t="s">
        <v>88</v>
      </c>
      <c r="D16" s="94" t="str">
        <f>VLOOKUP($L$6,INGLES!$A$11:$AW$55,4,FALSE)</f>
        <v>FERNANDEZ FERNANDEZ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28">
        <f>VLOOKUP($L$6,INGLES!$A$11:$AW$55,36,FALSE)</f>
        <v>0</v>
      </c>
      <c r="U16" s="228">
        <f>VLOOKUP($L$6,INGLES!$A$11:$AW$55,37,FALSE)</f>
        <v>0</v>
      </c>
      <c r="V16" s="228">
        <f>VLOOKUP($L$6,INGLES!$A$11:$AW$55,38,FALSE)</f>
        <v>0</v>
      </c>
      <c r="W16" s="228">
        <f>VLOOKUP($L$6,INGLES!$A$11:$AW$55,39,FALSE)</f>
        <v>0</v>
      </c>
      <c r="X16" s="230">
        <f>VLOOKUP($L$6,INGLES!$A$11:$AW$55,40,FALSE)</f>
        <v>0</v>
      </c>
      <c r="Y16" s="234">
        <f>VLOOKUP($L$6,INGLES!$A$11:$AW$55,41,FALSE)</f>
        <v>0</v>
      </c>
      <c r="Z16" s="236">
        <f>VLOOKUP($L$6,INGLES!$A$11:$BC$55,43,FALSE)</f>
        <v>0</v>
      </c>
      <c r="AA16" s="236">
        <f>VLOOKUP($L$6,INGLES!$A$11:$BC$55,44,FALSE)</f>
        <v>0</v>
      </c>
      <c r="AB16" s="236">
        <f>VLOOKUP($L$6,INGLES!$A$11:$BC$55,45,FALSE)</f>
        <v>0</v>
      </c>
      <c r="AC16" s="234">
        <f>VLOOKUP($L$6,INGLES!$A$11:$BC$55,46,FALSE)</f>
        <v>0</v>
      </c>
      <c r="AD16" s="240" t="str">
        <f>VLOOKUP($L$6,INGLES!$A$11:$BC$55,47,FALSE)</f>
        <v/>
      </c>
      <c r="AE16" s="236" t="str">
        <f>VLOOKUP($L$6,INGLES!$A$11:$BC$55,48,FALSE)</f>
        <v/>
      </c>
      <c r="AF16" s="236">
        <f>VLOOKUP($L$6,INGLES!$A$11:$BC$55,49,FALSE)</f>
        <v>0</v>
      </c>
      <c r="AG16" s="238">
        <f>VLOOKUP($L$6,INGLES!$A$11:$BC$55,50,FALSE)</f>
        <v>0</v>
      </c>
      <c r="AH16" s="238" t="str">
        <f>VLOOKUP($L$6,INGLES!$A$11:$BC$55,51,FALSE)</f>
        <v/>
      </c>
      <c r="AI16" s="236" t="str">
        <f>VLOOKUP($L$6,INGLES!$A$11:$BC$55,52,FALSE)</f>
        <v/>
      </c>
      <c r="AJ16" s="230">
        <f>VLOOKUP($L$6,INGLES!$A$11:$BC$55,53,FALSE)</f>
        <v>0</v>
      </c>
      <c r="AK16" s="232" t="str">
        <f>VLOOKUP($L$6,INGLES!$A$11:$BC$55,54,FALSE)</f>
        <v/>
      </c>
    </row>
    <row r="17" spans="1:37" ht="19.350000000000001" customHeight="1" x14ac:dyDescent="0.25">
      <c r="A17" s="246"/>
      <c r="B17" s="243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29"/>
      <c r="U17" s="229"/>
      <c r="V17" s="229"/>
      <c r="W17" s="229"/>
      <c r="X17" s="231"/>
      <c r="Y17" s="235"/>
      <c r="Z17" s="237"/>
      <c r="AA17" s="237"/>
      <c r="AB17" s="237"/>
      <c r="AC17" s="235"/>
      <c r="AD17" s="241"/>
      <c r="AE17" s="237"/>
      <c r="AF17" s="237"/>
      <c r="AG17" s="239"/>
      <c r="AH17" s="239"/>
      <c r="AI17" s="237"/>
      <c r="AJ17" s="231"/>
      <c r="AK17" s="233"/>
    </row>
    <row r="18" spans="1:37" ht="19.350000000000001" customHeight="1" x14ac:dyDescent="0.25">
      <c r="A18" s="246"/>
      <c r="B18" s="242" t="s">
        <v>24</v>
      </c>
      <c r="C18" s="93" t="s">
        <v>88</v>
      </c>
      <c r="D18" s="94" t="str">
        <f>VLOOKUP($L$6,MATEMATICA!$A$11:$AW$55,4,FALSE)</f>
        <v>FERNANDEZ FERNANDEZ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28">
        <f>VLOOKUP($L$6,MATEMATICA!$A$11:$AW$55,36,FALSE)</f>
        <v>0</v>
      </c>
      <c r="U18" s="228">
        <f>VLOOKUP($L$6,MATEMATICA!$A$11:$AW$55,37,FALSE)</f>
        <v>0</v>
      </c>
      <c r="V18" s="228">
        <f>VLOOKUP($L$6,MATEMATICA!$A$11:$AW$55,38,FALSE)</f>
        <v>0</v>
      </c>
      <c r="W18" s="228">
        <f>VLOOKUP($L$6,MATEMATICA!$A$11:$AW$55,39,FALSE)</f>
        <v>0</v>
      </c>
      <c r="X18" s="230">
        <f>VLOOKUP($L$6,MATEMATICA!$A$11:$AW$55,40,FALSE)</f>
        <v>0</v>
      </c>
      <c r="Y18" s="234">
        <f>VLOOKUP($L$6,MATEMATICA!$A$11:$AW$55,41,FALSE)</f>
        <v>0</v>
      </c>
      <c r="Z18" s="236">
        <f>VLOOKUP($L$6,MATEMATICA!$A$11:$BC$55,43,FALSE)</f>
        <v>0</v>
      </c>
      <c r="AA18" s="236">
        <f>VLOOKUP($L$6,MATEMATICA!$A$11:$BC$55,44,FALSE)</f>
        <v>0</v>
      </c>
      <c r="AB18" s="236">
        <f>VLOOKUP($L$6,MATEMATICA!$A$11:$BC$55,45,FALSE)</f>
        <v>0</v>
      </c>
      <c r="AC18" s="234">
        <f>VLOOKUP($L$6,MATEMATICA!$A$11:$BC$55,46,FALSE)</f>
        <v>0</v>
      </c>
      <c r="AD18" s="240" t="str">
        <f>VLOOKUP($L$6,MATEMATICA!$A$11:$BC$55,47,FALSE)</f>
        <v/>
      </c>
      <c r="AE18" s="236" t="str">
        <f>VLOOKUP($L$6,MATEMATICA!$A$11:$BC$55,48,FALSE)</f>
        <v/>
      </c>
      <c r="AF18" s="236">
        <f>VLOOKUP($L$6,MATEMATICA!$A$11:$BC$55,49,FALSE)</f>
        <v>0</v>
      </c>
      <c r="AG18" s="238">
        <f>VLOOKUP($L$6,MATEMATICA!$A$11:$BC$55,50,FALSE)</f>
        <v>0</v>
      </c>
      <c r="AH18" s="238" t="str">
        <f>VLOOKUP($L$6,MATEMATICA!$A$11:$BC$55,51,FALSE)</f>
        <v/>
      </c>
      <c r="AI18" s="236" t="str">
        <f>VLOOKUP($L$6,MATEMATICA!$A$11:$BC$55,52,FALSE)</f>
        <v/>
      </c>
      <c r="AJ18" s="230">
        <f>VLOOKUP($L$6,MATEMATICA!$A$11:$BC$55,53,FALSE)</f>
        <v>0</v>
      </c>
      <c r="AK18" s="232" t="str">
        <f>VLOOKUP($L$6,MATEMATICA!$A$11:$BC$55,54,FALSE)</f>
        <v/>
      </c>
    </row>
    <row r="19" spans="1:37" ht="19.350000000000001" customHeight="1" x14ac:dyDescent="0.25">
      <c r="A19" s="246"/>
      <c r="B19" s="243"/>
      <c r="C19" s="93" t="s">
        <v>89</v>
      </c>
      <c r="D19" s="94">
        <f>VLOOKUP($L$6,MATEMATICA!$A$11:$AW$55,5,FALSE)</f>
        <v>0</v>
      </c>
      <c r="E19" s="94">
        <f>VLOOKUP($L$6,MATEMATICA!$A$11:$AW$55,7,FALSE)</f>
        <v>0</v>
      </c>
      <c r="F19" s="94">
        <f>VLOOKUP($L$6,MATEMATICA!$A$11:$AW$55,9,FALSE)</f>
        <v>0</v>
      </c>
      <c r="G19" s="94">
        <f>VLOOKUP($L$6,MATEMATICA!$A$11:$AW$55,11,FALSE)</f>
        <v>0</v>
      </c>
      <c r="H19" s="94">
        <f>VLOOKUP($L$6,MATEMATICA!$A$11:$AW$55,13,FALSE)</f>
        <v>0</v>
      </c>
      <c r="I19" s="94">
        <f>VLOOKUP($L$6,MATEMATICA!$A$11:$AW$55,15,FALSE)</f>
        <v>0</v>
      </c>
      <c r="J19" s="94">
        <f>VLOOKUP($L$6,MATEMATICA!$A$11:$AW$55,17,FALSE)</f>
        <v>0</v>
      </c>
      <c r="K19" s="94">
        <f>VLOOKUP($L$6,MATEMATICA!$A$11:$AW$55,19,FALSE)</f>
        <v>0</v>
      </c>
      <c r="L19" s="94">
        <f>VLOOKUP($L$6,MATEMATICA!$A$11:$AW$55,21,FALSE)</f>
        <v>0</v>
      </c>
      <c r="M19" s="94">
        <f>VLOOKUP($L$6,MATEMATICA!$A$11:$AW$55,23,FALSE)</f>
        <v>0</v>
      </c>
      <c r="N19" s="94">
        <f>VLOOKUP($L$6,MATEMATICA!$A$11:$AW$55,25,FALSE)</f>
        <v>0</v>
      </c>
      <c r="O19" s="94">
        <f>VLOOKUP($L$6,MATEMATICA!$A$11:$AW$55,27,FALSE)</f>
        <v>0</v>
      </c>
      <c r="P19" s="94">
        <f>VLOOKUP($L$6,MATEMATICA!$A$11:$AW$55,29,FALSE)</f>
        <v>0</v>
      </c>
      <c r="Q19" s="94">
        <f>VLOOKUP($L$6,MATEMATICA!$A$11:$AW$55,31,FALSE)</f>
        <v>0</v>
      </c>
      <c r="R19" s="94">
        <f>VLOOKUP($L$6,MATEMATICA!$A$11:$AW$55,33,FALSE)</f>
        <v>0</v>
      </c>
      <c r="S19" s="94">
        <f>VLOOKUP($L$6,MATEMATICA!$A$11:$AW$55,35,FALSE)</f>
        <v>0</v>
      </c>
      <c r="T19" s="229"/>
      <c r="U19" s="229"/>
      <c r="V19" s="229"/>
      <c r="W19" s="229"/>
      <c r="X19" s="231"/>
      <c r="Y19" s="235"/>
      <c r="Z19" s="237"/>
      <c r="AA19" s="237"/>
      <c r="AB19" s="237"/>
      <c r="AC19" s="235"/>
      <c r="AD19" s="241"/>
      <c r="AE19" s="237"/>
      <c r="AF19" s="237"/>
      <c r="AG19" s="239"/>
      <c r="AH19" s="239"/>
      <c r="AI19" s="237"/>
      <c r="AJ19" s="231"/>
      <c r="AK19" s="233"/>
    </row>
    <row r="20" spans="1:37" ht="19.350000000000001" customHeight="1" x14ac:dyDescent="0.25">
      <c r="A20" s="246"/>
      <c r="B20" s="242" t="s">
        <v>25</v>
      </c>
      <c r="C20" s="93" t="s">
        <v>88</v>
      </c>
      <c r="D20" s="94" t="str">
        <f>VLOOKUP($L$6,SOCIALES!$A$11:$AW$55,4,FALSE)</f>
        <v>FERNANDEZ FERNANDEZ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28">
        <f>VLOOKUP($L$6,SOCIALES!$A$11:$AW$55,36,FALSE)</f>
        <v>0</v>
      </c>
      <c r="U20" s="228">
        <f>VLOOKUP($L$6,SOCIALES!$A$11:$AW$55,37,FALSE)</f>
        <v>0</v>
      </c>
      <c r="V20" s="228">
        <f>VLOOKUP($L$6,SOCIALES!$A$11:$AW$55,38,FALSE)</f>
        <v>0</v>
      </c>
      <c r="W20" s="228">
        <f>VLOOKUP($L$6,SOCIALES!$A$11:$AW$55,39,FALSE)</f>
        <v>0</v>
      </c>
      <c r="X20" s="230">
        <f>VLOOKUP($L$6,SOCIALES!$A$11:$AW$55,40,FALSE)</f>
        <v>0</v>
      </c>
      <c r="Y20" s="234">
        <f>VLOOKUP($L$6,SOCIALES!$A$11:$AW$55,41,FALSE)</f>
        <v>0</v>
      </c>
      <c r="Z20" s="236">
        <f>VLOOKUP($L$6,SOCIALES!$A$11:$BC$55,43,FALSE)</f>
        <v>0</v>
      </c>
      <c r="AA20" s="236">
        <f>VLOOKUP($L$6,SOCIALES!$A$11:$BC$55,44,FALSE)</f>
        <v>0</v>
      </c>
      <c r="AB20" s="236">
        <f>VLOOKUP($L$6,SOCIALES!$A$11:$BC$55,45,FALSE)</f>
        <v>0</v>
      </c>
      <c r="AC20" s="234">
        <f>VLOOKUP($L$6,SOCIALES!$A$11:$BC$55,46,FALSE)</f>
        <v>0</v>
      </c>
      <c r="AD20" s="240" t="str">
        <f>VLOOKUP($L$6,SOCIALES!$A$11:$BC$55,47,FALSE)</f>
        <v/>
      </c>
      <c r="AE20" s="236" t="str">
        <f>VLOOKUP($L$6,SOCIALES!$A$11:$BC$55,48,FALSE)</f>
        <v/>
      </c>
      <c r="AF20" s="236">
        <f>VLOOKUP($L$6,SOCIALES!$A$11:$BC$55,49,FALSE)</f>
        <v>0</v>
      </c>
      <c r="AG20" s="238">
        <f>VLOOKUP($L$6,SOCIALES!$A$11:$BC$55,50,FALSE)</f>
        <v>0</v>
      </c>
      <c r="AH20" s="234" t="str">
        <f>VLOOKUP($L$6,SOCIALES!$A$11:$BC$55,51,FALSE)</f>
        <v/>
      </c>
      <c r="AI20" s="236" t="str">
        <f>VLOOKUP($L$6,SOCIALES!$A$11:$BC$55,52,FALSE)</f>
        <v/>
      </c>
      <c r="AJ20" s="230">
        <f>VLOOKUP($L$6,SOCIALES!$A$11:$BC$55,53,FALSE)</f>
        <v>0</v>
      </c>
      <c r="AK20" s="232" t="str">
        <f>VLOOKUP($L$6,SOCIALES!$A$11:$BC$55,54,FALSE)</f>
        <v/>
      </c>
    </row>
    <row r="21" spans="1:37" ht="19.350000000000001" customHeight="1" x14ac:dyDescent="0.25">
      <c r="A21" s="246"/>
      <c r="B21" s="243"/>
      <c r="C21" s="93" t="s">
        <v>89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0</v>
      </c>
      <c r="M21" s="94">
        <f>VLOOKUP($L$6,SOCIALES!$A$11:$AW$55,23,FALSE)</f>
        <v>0</v>
      </c>
      <c r="N21" s="94">
        <f>VLOOKUP($L$6,SOCIALES!$A$11:$AW$55,25,FALSE)</f>
        <v>0</v>
      </c>
      <c r="O21" s="94">
        <f>VLOOKUP($L$6,SOCIALES!$A$11:$AW$55,27,FALSE)</f>
        <v>0</v>
      </c>
      <c r="P21" s="94">
        <f>VLOOKUP($L$6,SOCIALES!$A$11:$AW$55,29,FALSE)</f>
        <v>0</v>
      </c>
      <c r="Q21" s="94">
        <f>VLOOKUP($L$6,SOCIALES!$A$11:$AW$55,31,FALSE)</f>
        <v>0</v>
      </c>
      <c r="R21" s="94">
        <f>VLOOKUP($L$6,SOCIALES!$A$11:$AW$55,33,FALSE)</f>
        <v>0</v>
      </c>
      <c r="S21" s="94">
        <f>VLOOKUP($L$6,SOCIALES!$A$11:$AW$55,35,FALSE)</f>
        <v>0</v>
      </c>
      <c r="T21" s="229"/>
      <c r="U21" s="229"/>
      <c r="V21" s="229"/>
      <c r="W21" s="229"/>
      <c r="X21" s="231"/>
      <c r="Y21" s="235"/>
      <c r="Z21" s="237"/>
      <c r="AA21" s="237"/>
      <c r="AB21" s="237"/>
      <c r="AC21" s="235"/>
      <c r="AD21" s="241"/>
      <c r="AE21" s="237"/>
      <c r="AF21" s="237"/>
      <c r="AG21" s="239"/>
      <c r="AH21" s="235"/>
      <c r="AI21" s="237"/>
      <c r="AJ21" s="231"/>
      <c r="AK21" s="233"/>
    </row>
    <row r="22" spans="1:37" ht="19.350000000000001" customHeight="1" x14ac:dyDescent="0.25">
      <c r="A22" s="246"/>
      <c r="B22" s="242" t="s">
        <v>130</v>
      </c>
      <c r="C22" s="93" t="s">
        <v>88</v>
      </c>
      <c r="D22" s="94" t="str">
        <f>VLOOKUP($L$6,NATURALES!$A$11:$AW$55,4,FALSE)</f>
        <v>FERNANDEZ FERNANDEZ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28">
        <f>VLOOKUP($L$6,NATURALES!$A$11:$AW$55,36,FALSE)</f>
        <v>0</v>
      </c>
      <c r="U22" s="228">
        <f>VLOOKUP($L$6,NATURALES!$A$11:$AW$55,37,FALSE)</f>
        <v>0</v>
      </c>
      <c r="V22" s="228">
        <f>VLOOKUP($L$6,NATURALES!$A$11:$AW$55,38,FALSE)</f>
        <v>0</v>
      </c>
      <c r="W22" s="228">
        <f>VLOOKUP($L$6,NATURALES!$A$11:$AW$55,39,FALSE)</f>
        <v>0</v>
      </c>
      <c r="X22" s="230">
        <f>VLOOKUP($L$6,NATURALES!$A$11:$AW$55,40,FALSE)</f>
        <v>0</v>
      </c>
      <c r="Y22" s="234">
        <f>VLOOKUP($L$6,NATURALES!$A$11:$AW$55,41,FALSE)</f>
        <v>0</v>
      </c>
      <c r="Z22" s="236">
        <f>VLOOKUP($L$6,NATURALES!$A$11:$BC$55,43,FALSE)</f>
        <v>0</v>
      </c>
      <c r="AA22" s="236">
        <f>VLOOKUP($L$6,NATURALES!$A$11:$BC$55,44,FALSE)</f>
        <v>0</v>
      </c>
      <c r="AB22" s="236">
        <f>VLOOKUP($L$6,NATURALES!$A$11:$BC$55,45,FALSE)</f>
        <v>0</v>
      </c>
      <c r="AC22" s="234">
        <f>VLOOKUP($L$6,NATURALES!$A$11:$BC$55,46,FALSE)</f>
        <v>0</v>
      </c>
      <c r="AD22" s="240" t="str">
        <f>VLOOKUP($L$6,NATURALES!$A$11:$BC$55,47,FALSE)</f>
        <v/>
      </c>
      <c r="AE22" s="236" t="str">
        <f>VLOOKUP($L$6,NATURALES!$A$11:$BC$55,48,FALSE)</f>
        <v/>
      </c>
      <c r="AF22" s="236">
        <f>VLOOKUP($L$6,NATURALES!$A$11:$BC$55,49,FALSE)</f>
        <v>0</v>
      </c>
      <c r="AG22" s="238">
        <f>VLOOKUP($L$6,NATURALES!$A$11:$BC$55,50,FALSE)</f>
        <v>0</v>
      </c>
      <c r="AH22" s="234" t="str">
        <f>VLOOKUP($L$6,NATURALES!$A$11:$BC$55,51,FALSE)</f>
        <v/>
      </c>
      <c r="AI22" s="236" t="str">
        <f>VLOOKUP($L$6,NATURALES!$A$11:$BC$55,52,FALSE)</f>
        <v/>
      </c>
      <c r="AJ22" s="230">
        <f>VLOOKUP($L$6,NATURALES!$A$11:$BC$55,53,FALSE)</f>
        <v>0</v>
      </c>
      <c r="AK22" s="232" t="str">
        <f>VLOOKUP($L$6,NATURALES!$A$11:$BC$55,54,FALSE)</f>
        <v/>
      </c>
    </row>
    <row r="23" spans="1:37" ht="19.350000000000001" customHeight="1" x14ac:dyDescent="0.25">
      <c r="A23" s="246"/>
      <c r="B23" s="243"/>
      <c r="C23" s="93" t="s">
        <v>89</v>
      </c>
      <c r="D23" s="94">
        <f>VLOOKUP($L$6,NATURALES!$A$11:$AW$55,5,FALSE)</f>
        <v>0</v>
      </c>
      <c r="E23" s="94">
        <f>VLOOKUP($L$6,NATURALES!$A$11:$AW$55,7,FALSE)</f>
        <v>0</v>
      </c>
      <c r="F23" s="94">
        <f>VLOOKUP($L$6,NATURALES!$A$11:$AW$55,9,FALSE)</f>
        <v>0</v>
      </c>
      <c r="G23" s="94">
        <f>VLOOKUP($L$6,NATURALES!$A$11:$AW$55,11,FALSE)</f>
        <v>0</v>
      </c>
      <c r="H23" s="94">
        <f>VLOOKUP($L$6,NATURALES!$A$11:$AW$55,13,FALSE)</f>
        <v>0</v>
      </c>
      <c r="I23" s="94">
        <f>VLOOKUP($L$6,NATURALES!$A$11:$AW$55,15,FALSE)</f>
        <v>0</v>
      </c>
      <c r="J23" s="94">
        <f>VLOOKUP($L$6,NATURALES!$A$11:$AW$55,17,FALSE)</f>
        <v>0</v>
      </c>
      <c r="K23" s="94">
        <f>VLOOKUP($L$6,NATURALES!$A$11:$AW$55,19,FALSE)</f>
        <v>0</v>
      </c>
      <c r="L23" s="94">
        <f>VLOOKUP($L$6,NATURALES!$A$11:$AW$55,21,FALSE)</f>
        <v>0</v>
      </c>
      <c r="M23" s="94">
        <f>VLOOKUP($L$6,NATURALES!$A$11:$AW$55,23,FALSE)</f>
        <v>0</v>
      </c>
      <c r="N23" s="94">
        <f>VLOOKUP($L$6,NATURALES!$A$11:$AW$55,25,FALSE)</f>
        <v>0</v>
      </c>
      <c r="O23" s="94">
        <f>VLOOKUP($L$6,NATURALES!$A$11:$AW$55,27,FALSE)</f>
        <v>0</v>
      </c>
      <c r="P23" s="94">
        <f>VLOOKUP($L$6,NATURALES!$A$11:$AW$55,29,FALSE)</f>
        <v>0</v>
      </c>
      <c r="Q23" s="94">
        <f>VLOOKUP($L$6,NATURALES!$A$11:$AW$55,31,FALSE)</f>
        <v>0</v>
      </c>
      <c r="R23" s="94">
        <f>VLOOKUP($L$6,NATURALES!$A$11:$AW$55,33,FALSE)</f>
        <v>0</v>
      </c>
      <c r="S23" s="94">
        <f>VLOOKUP($L$6,NATURALES!$A$11:$AW$55,35,FALSE)</f>
        <v>0</v>
      </c>
      <c r="T23" s="229"/>
      <c r="U23" s="229"/>
      <c r="V23" s="229"/>
      <c r="W23" s="229"/>
      <c r="X23" s="231"/>
      <c r="Y23" s="235"/>
      <c r="Z23" s="237"/>
      <c r="AA23" s="237"/>
      <c r="AB23" s="237"/>
      <c r="AC23" s="235"/>
      <c r="AD23" s="241"/>
      <c r="AE23" s="237"/>
      <c r="AF23" s="237"/>
      <c r="AG23" s="239"/>
      <c r="AH23" s="235"/>
      <c r="AI23" s="237"/>
      <c r="AJ23" s="231"/>
      <c r="AK23" s="233"/>
    </row>
    <row r="24" spans="1:37" ht="19.350000000000001" customHeight="1" x14ac:dyDescent="0.25">
      <c r="A24" s="246"/>
      <c r="B24" s="242" t="s">
        <v>26</v>
      </c>
      <c r="C24" s="93" t="s">
        <v>88</v>
      </c>
      <c r="D24" s="94" t="str">
        <f>VLOOKUP($L$6,EDU.ARTISTICA!$A$11:$AW$55,4,FALSE)</f>
        <v>FERNANDEZ FERNANDEZ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28">
        <f>VLOOKUP($L$6,EDU.ARTISTICA!$A$11:$AW$55,36,FALSE)</f>
        <v>0</v>
      </c>
      <c r="U24" s="228">
        <f>VLOOKUP($L$6,EDU.ARTISTICA!$A$11:$AW$55,37,FALSE)</f>
        <v>0</v>
      </c>
      <c r="V24" s="228">
        <f>VLOOKUP($L$6,EDU.ARTISTICA!$A$11:$AW$55,38,FALSE)</f>
        <v>0</v>
      </c>
      <c r="W24" s="228">
        <f>VLOOKUP($L$6,EDU.ARTISTICA!$A$11:$AW$55,39,FALSE)</f>
        <v>0</v>
      </c>
      <c r="X24" s="230">
        <f>VLOOKUP($L$6,EDU.ARTISTICA!$A$11:$AW$55,40,FALSE)</f>
        <v>0</v>
      </c>
      <c r="Y24" s="234">
        <f>VLOOKUP($L$6,EDU.ARTISTICA!$A$11:$AW$55,41,FALSE)</f>
        <v>0</v>
      </c>
      <c r="Z24" s="236">
        <f>VLOOKUP($L$6,EDU.ARTISTICA!$A$11:$BC$55,43,FALSE)</f>
        <v>0</v>
      </c>
      <c r="AA24" s="236">
        <f>VLOOKUP($L$6,EDU.ARTISTICA!$A$11:$BC$55,44,FALSE)</f>
        <v>0</v>
      </c>
      <c r="AB24" s="236">
        <f>VLOOKUP($L$6,EDU.ARTISTICA!$A$11:$BC$55,45,FALSE)</f>
        <v>0</v>
      </c>
      <c r="AC24" s="234">
        <f>VLOOKUP($L$6,EDU.ARTISTICA!$A$11:$BC$55,46,FALSE)</f>
        <v>0</v>
      </c>
      <c r="AD24" s="240" t="str">
        <f>VLOOKUP($L$6,EDU.ARTISTICA!$A$11:$BC$55,47,FALSE)</f>
        <v/>
      </c>
      <c r="AE24" s="236" t="str">
        <f>VLOOKUP($L$6,EDU.ARTISTICA!$A$11:$BC$55,48,FALSE)</f>
        <v/>
      </c>
      <c r="AF24" s="236">
        <f>VLOOKUP($L$6,EDU.ARTISTICA!$A$11:$BC$55,49,FALSE)</f>
        <v>0</v>
      </c>
      <c r="AG24" s="238">
        <f>VLOOKUP($L$6,EDU.ARTISTICA!$A$11:$BC$55,50,FALSE)</f>
        <v>0</v>
      </c>
      <c r="AH24" s="234" t="str">
        <f>VLOOKUP($L$6,EDU.ARTISTICA!$A$11:$BC$55,51,FALSE)</f>
        <v/>
      </c>
      <c r="AI24" s="236" t="str">
        <f>VLOOKUP($L$6,EDU.ARTISTICA!$A$11:$BC$55,52,FALSE)</f>
        <v/>
      </c>
      <c r="AJ24" s="230">
        <f>VLOOKUP($L$6,EDU.ARTISTICA!$A$11:$BC$55,53,FALSE)</f>
        <v>0</v>
      </c>
      <c r="AK24" s="232" t="str">
        <f>VLOOKUP($L$6,EDU.ARTISTICA!$A$11:$BC$55,54,FALSE)</f>
        <v/>
      </c>
    </row>
    <row r="25" spans="1:37" ht="19.350000000000001" customHeight="1" x14ac:dyDescent="0.25">
      <c r="A25" s="246"/>
      <c r="B25" s="243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229"/>
      <c r="U25" s="229"/>
      <c r="V25" s="229"/>
      <c r="W25" s="229"/>
      <c r="X25" s="231"/>
      <c r="Y25" s="235"/>
      <c r="Z25" s="237"/>
      <c r="AA25" s="237"/>
      <c r="AB25" s="237"/>
      <c r="AC25" s="235"/>
      <c r="AD25" s="241"/>
      <c r="AE25" s="237"/>
      <c r="AF25" s="237"/>
      <c r="AG25" s="239"/>
      <c r="AH25" s="235"/>
      <c r="AI25" s="237"/>
      <c r="AJ25" s="231"/>
      <c r="AK25" s="233"/>
    </row>
    <row r="26" spans="1:37" ht="19.350000000000001" customHeight="1" x14ac:dyDescent="0.25">
      <c r="A26" s="246"/>
      <c r="B26" s="242" t="s">
        <v>27</v>
      </c>
      <c r="C26" s="93" t="s">
        <v>88</v>
      </c>
      <c r="D26" s="94" t="str">
        <f>VLOOKUP($L$6,EDU.FISICA!$A$11:$AW$55,4,FALSE)</f>
        <v>FERNANDEZ FERNANDEZ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28">
        <f>VLOOKUP($L$6,EDU.FISICA!$A$11:$AW$55,36,FALSE)</f>
        <v>0</v>
      </c>
      <c r="U26" s="228">
        <f>VLOOKUP($L$6,EDU.FISICA!$A$11:$AW$55,37,FALSE)</f>
        <v>0</v>
      </c>
      <c r="V26" s="228">
        <f>VLOOKUP($L$6,EDU.FISICA!$A$11:$AW$55,38,FALSE)</f>
        <v>0</v>
      </c>
      <c r="W26" s="228">
        <f>VLOOKUP($L$6,EDU.FISICA!$A$11:$AW$55,39,FALSE)</f>
        <v>0</v>
      </c>
      <c r="X26" s="230">
        <f>VLOOKUP($L$6,EDU.FISICA!$A$11:$AW$55,40,FALSE)</f>
        <v>0</v>
      </c>
      <c r="Y26" s="234">
        <f>VLOOKUP($L$6,EDU.FISICA!$A$11:$AW$55,41,FALSE)</f>
        <v>0</v>
      </c>
      <c r="Z26" s="236">
        <f>VLOOKUP($L$6,EDU.FISICA!$A$11:$BC$55,43,FALSE)</f>
        <v>0</v>
      </c>
      <c r="AA26" s="236">
        <f>VLOOKUP($L$6,EDU.FISICA!$A$11:$BC$55,44,FALSE)</f>
        <v>0</v>
      </c>
      <c r="AB26" s="236">
        <f>VLOOKUP($L$6,EDU.FISICA!$A$11:$BC$55,45,FALSE)</f>
        <v>0</v>
      </c>
      <c r="AC26" s="234">
        <f>VLOOKUP($L$6,EDU.FISICA!$A$11:$BC$55,46,FALSE)</f>
        <v>0</v>
      </c>
      <c r="AD26" s="240" t="str">
        <f>VLOOKUP($L$6,EDU.FISICA!$A$11:$BC$55,47,FALSE)</f>
        <v/>
      </c>
      <c r="AE26" s="236" t="str">
        <f>VLOOKUP($L$6,EDU.FISICA!$A$11:$BC$55,48,FALSE)</f>
        <v/>
      </c>
      <c r="AF26" s="236">
        <f>VLOOKUP($L$6,EDU.FISICA!$A$11:$BC$55,49,FALSE)</f>
        <v>0</v>
      </c>
      <c r="AG26" s="238">
        <f>VLOOKUP($L$6,EDU.FISICA!$A$11:$BC$55,50,FALSE)</f>
        <v>0</v>
      </c>
      <c r="AH26" s="234" t="str">
        <f>VLOOKUP($L$6,EDU.FISICA!$A$11:$BC$55,51,FALSE)</f>
        <v/>
      </c>
      <c r="AI26" s="236" t="str">
        <f>VLOOKUP($L$6,EDU.FISICA!$A$11:$BC$55,52,FALSE)</f>
        <v/>
      </c>
      <c r="AJ26" s="230">
        <f>VLOOKUP($L$6,EDU.FISICA!$A$11:$BC$55,53,FALSE)</f>
        <v>0</v>
      </c>
      <c r="AK26" s="232" t="str">
        <f>VLOOKUP($L$6,EDU.FISICA!$A$11:$BC$55,54,FALSE)</f>
        <v/>
      </c>
    </row>
    <row r="27" spans="1:37" ht="19.350000000000001" customHeight="1" x14ac:dyDescent="0.25">
      <c r="A27" s="246"/>
      <c r="B27" s="243"/>
      <c r="C27" s="93" t="s">
        <v>89</v>
      </c>
      <c r="D27" s="94">
        <f>VLOOKUP($L$6,EDU.FISICA!$A$11:$AW$55,5,FALSE)</f>
        <v>0</v>
      </c>
      <c r="E27" s="94">
        <f>VLOOKUP($L$6,EDU.FISICA!$A$11:$AW$55,7,FALSE)</f>
        <v>0</v>
      </c>
      <c r="F27" s="94">
        <f>VLOOKUP($L$6,EDU.FISICA!$A$11:$AW$55,9,FALSE)</f>
        <v>0</v>
      </c>
      <c r="G27" s="94">
        <f>VLOOKUP($L$6,EDU.FISICA!$A$11:$AW$55,11,FALSE)</f>
        <v>0</v>
      </c>
      <c r="H27" s="94">
        <f>VLOOKUP($L$6,EDU.FISICA!$A$11:$AW$55,13,FALSE)</f>
        <v>0</v>
      </c>
      <c r="I27" s="94">
        <f>VLOOKUP($L$6,EDU.FISICA!$A$11:$AW$55,15,FALSE)</f>
        <v>0</v>
      </c>
      <c r="J27" s="94">
        <f>VLOOKUP($L$6,EDU.FISICA!$A$11:$AW$55,17,FALSE)</f>
        <v>0</v>
      </c>
      <c r="K27" s="94">
        <f>VLOOKUP($L$6,EDU.FISICA!$A$11:$AW$55,19,FALSE)</f>
        <v>0</v>
      </c>
      <c r="L27" s="94">
        <f>VLOOKUP($L$6,EDU.FISICA!$A$11:$AW$55,21,FALSE)</f>
        <v>0</v>
      </c>
      <c r="M27" s="94">
        <f>VLOOKUP($L$6,EDU.FISICA!$A$11:$AW$55,23,FALSE)</f>
        <v>0</v>
      </c>
      <c r="N27" s="94">
        <f>VLOOKUP($L$6,EDU.FISICA!$A$11:$AW$55,25,FALSE)</f>
        <v>0</v>
      </c>
      <c r="O27" s="94">
        <f>VLOOKUP($L$6,EDU.FISICA!$A$11:$AW$55,27,FALSE)</f>
        <v>0</v>
      </c>
      <c r="P27" s="94">
        <f>VLOOKUP($L$6,EDU.FISICA!$A$11:$AW$55,29,FALSE)</f>
        <v>0</v>
      </c>
      <c r="Q27" s="94">
        <f>VLOOKUP($L$6,EDU.FISICA!$A$11:$AW$55,31,FALSE)</f>
        <v>0</v>
      </c>
      <c r="R27" s="94">
        <f>VLOOKUP($L$6,EDU.FISICA!$A$11:$AW$55,33,FALSE)</f>
        <v>0</v>
      </c>
      <c r="S27" s="94">
        <f>VLOOKUP($L$6,EDU.FISICA!$A$11:$AW$55,35,FALSE)</f>
        <v>0</v>
      </c>
      <c r="T27" s="229"/>
      <c r="U27" s="229"/>
      <c r="V27" s="229"/>
      <c r="W27" s="229"/>
      <c r="X27" s="231"/>
      <c r="Y27" s="235"/>
      <c r="Z27" s="237"/>
      <c r="AA27" s="237"/>
      <c r="AB27" s="237"/>
      <c r="AC27" s="235"/>
      <c r="AD27" s="241"/>
      <c r="AE27" s="237"/>
      <c r="AF27" s="237"/>
      <c r="AG27" s="239"/>
      <c r="AH27" s="235"/>
      <c r="AI27" s="237"/>
      <c r="AJ27" s="231"/>
      <c r="AK27" s="233"/>
    </row>
    <row r="28" spans="1:37" ht="19.350000000000001" customHeight="1" x14ac:dyDescent="0.25">
      <c r="A28" s="246"/>
      <c r="B28" s="244" t="s">
        <v>28</v>
      </c>
      <c r="C28" s="93" t="s">
        <v>88</v>
      </c>
      <c r="D28" s="94" t="str">
        <f>VLOOKUP($L$6,RELIGION!$A$11:$AW$55,4,FALSE)</f>
        <v>FERNANDEZ FERNANDEZ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28">
        <f>VLOOKUP($L$6,RELIGION!$A$11:$AW$55,36,FALSE)</f>
        <v>0</v>
      </c>
      <c r="U28" s="228">
        <f>VLOOKUP($L$6,RELIGION!$A$11:$AW$55,37,FALSE)</f>
        <v>0</v>
      </c>
      <c r="V28" s="228">
        <f>VLOOKUP($L$6,RELIGION!$A$11:$AW$55,38,FALSE)</f>
        <v>0</v>
      </c>
      <c r="W28" s="228">
        <f>VLOOKUP($L$6,RELIGION!$A$11:$AW$55,39,FALSE)</f>
        <v>0</v>
      </c>
      <c r="X28" s="230">
        <f>VLOOKUP($L$6,RELIGION!$A$11:$AW$55,40,FALSE)</f>
        <v>0</v>
      </c>
      <c r="Y28" s="234">
        <f>VLOOKUP($L$6,RELIGION!$A$11:$AW$55,41,FALSE)</f>
        <v>0</v>
      </c>
      <c r="Z28" s="236">
        <f>VLOOKUP($L$6,RELIGION!$A$11:$BC$55,43,FALSE)</f>
        <v>0</v>
      </c>
      <c r="AA28" s="236">
        <f>VLOOKUP($L$6,RELIGION!$A$11:$BC$55,44,FALSE)</f>
        <v>0</v>
      </c>
      <c r="AB28" s="236">
        <f>VLOOKUP($L$6,RELIGION!$A$11:$BC$55,45,FALSE)</f>
        <v>0</v>
      </c>
      <c r="AC28" s="234">
        <f>VLOOKUP($L$6,RELIGION!$A$11:$BC$55,46,FALSE)</f>
        <v>0</v>
      </c>
      <c r="AD28" s="240" t="str">
        <f>VLOOKUP($L$6,RELIGION!$A$11:$BC$55,47,FALSE)</f>
        <v/>
      </c>
      <c r="AE28" s="236" t="str">
        <f>VLOOKUP($L$6,RELIGION!$A$11:$BC$55,48,FALSE)</f>
        <v/>
      </c>
      <c r="AF28" s="236">
        <f>VLOOKUP($L$6,RELIGION!$A$11:$BC$55,49,FALSE)</f>
        <v>0</v>
      </c>
      <c r="AG28" s="238">
        <f>VLOOKUP($L$6,RELIGION!$A$11:$BC$55,50,FALSE)</f>
        <v>0</v>
      </c>
      <c r="AH28" s="234" t="str">
        <f>VLOOKUP($L$6,RELIGION!$A$11:$BC$55,51,FALSE)</f>
        <v/>
      </c>
      <c r="AI28" s="236" t="str">
        <f>VLOOKUP($L$6,RELIGION!$A$11:$BC$55,52,FALSE)</f>
        <v/>
      </c>
      <c r="AJ28" s="230">
        <f>VLOOKUP($L$6,RELIGION!$A$11:$BC$55,53,FALSE)</f>
        <v>0</v>
      </c>
      <c r="AK28" s="232" t="str">
        <f>VLOOKUP($L$6,RELIGION!$A$11:$BC$55,54,FALSE)</f>
        <v/>
      </c>
    </row>
    <row r="29" spans="1:37" ht="19.350000000000001" customHeight="1" x14ac:dyDescent="0.25">
      <c r="A29" s="247"/>
      <c r="B29" s="244"/>
      <c r="C29" s="93" t="s">
        <v>89</v>
      </c>
      <c r="D29" s="94">
        <f>VLOOKUP($L$6,RELIGION!$A$11:$AW$55,5,FALSE)</f>
        <v>0</v>
      </c>
      <c r="E29" s="94">
        <f>VLOOKUP($L$6,RELIGION!$A$11:$AW$55,7,FALSE)</f>
        <v>0</v>
      </c>
      <c r="F29" s="94">
        <f>VLOOKUP($L$6,RELIGION!$A$11:$AW$55,9,FALSE)</f>
        <v>0</v>
      </c>
      <c r="G29" s="94">
        <f>VLOOKUP($L$6,RELIGION!$A$11:$AW$55,11,FALSE)</f>
        <v>0</v>
      </c>
      <c r="H29" s="94">
        <f>VLOOKUP($L$6,RELIGION!$A$11:$AW$55,13,FALSE)</f>
        <v>0</v>
      </c>
      <c r="I29" s="94">
        <f>VLOOKUP($L$6,RELIGION!$A$11:$AW$55,15,FALSE)</f>
        <v>0</v>
      </c>
      <c r="J29" s="94">
        <f>VLOOKUP($L$6,RELIGION!$A$11:$AW$55,17,FALSE)</f>
        <v>0</v>
      </c>
      <c r="K29" s="94">
        <f>VLOOKUP($L$6,RELIGION!$A$11:$AW$55,19,FALSE)</f>
        <v>0</v>
      </c>
      <c r="L29" s="94">
        <f>VLOOKUP($L$6,RELIGION!$A$11:$AW$55,21,FALSE)</f>
        <v>0</v>
      </c>
      <c r="M29" s="94">
        <f>VLOOKUP($L$6,RELIGION!$A$11:$AW$55,23,FALSE)</f>
        <v>0</v>
      </c>
      <c r="N29" s="94">
        <f>VLOOKUP($L$6,RELIGION!$A$11:$AW$55,25,FALSE)</f>
        <v>0</v>
      </c>
      <c r="O29" s="94">
        <f>VLOOKUP($L$6,RELIGION!$A$11:$AW$55,27,FALSE)</f>
        <v>0</v>
      </c>
      <c r="P29" s="94">
        <f>VLOOKUP($L$6,RELIGION!$A$11:$AW$55,29,FALSE)</f>
        <v>0</v>
      </c>
      <c r="Q29" s="94">
        <f>VLOOKUP($L$6,RELIGION!$A$11:$AW$55,31,FALSE)</f>
        <v>0</v>
      </c>
      <c r="R29" s="94">
        <f>VLOOKUP($L$6,RELIGION!$A$11:$AW$55,33,FALSE)</f>
        <v>0</v>
      </c>
      <c r="S29" s="94">
        <f>VLOOKUP($L$6,RELIGION!$A$11:$AW$55,35,FALSE)</f>
        <v>0</v>
      </c>
      <c r="T29" s="229"/>
      <c r="U29" s="229"/>
      <c r="V29" s="229"/>
      <c r="W29" s="229"/>
      <c r="X29" s="231"/>
      <c r="Y29" s="235"/>
      <c r="Z29" s="237"/>
      <c r="AA29" s="237"/>
      <c r="AB29" s="237"/>
      <c r="AC29" s="235"/>
      <c r="AD29" s="241"/>
      <c r="AE29" s="237"/>
      <c r="AF29" s="237"/>
      <c r="AG29" s="239"/>
      <c r="AH29" s="235"/>
      <c r="AI29" s="237"/>
      <c r="AJ29" s="231"/>
      <c r="AK29" s="233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R18" sqref="R18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207</v>
      </c>
    </row>
    <row r="2" spans="1:38" ht="10.7" customHeight="1" x14ac:dyDescent="0.25">
      <c r="D2" s="138"/>
    </row>
    <row r="7" spans="1:38" x14ac:dyDescent="0.25">
      <c r="I7" s="282" t="s">
        <v>127</v>
      </c>
      <c r="J7" s="282"/>
      <c r="K7" s="283">
        <v>10658</v>
      </c>
      <c r="L7" s="283"/>
    </row>
    <row r="8" spans="1:38" ht="15.75" thickBot="1" x14ac:dyDescent="0.3"/>
    <row r="9" spans="1:38" ht="54.6" customHeight="1" thickBot="1" x14ac:dyDescent="0.3">
      <c r="B9" s="299" t="s">
        <v>68</v>
      </c>
      <c r="C9" s="299"/>
      <c r="D9" s="296" t="s">
        <v>69</v>
      </c>
      <c r="E9" s="297"/>
      <c r="F9" s="297"/>
      <c r="G9" s="298"/>
      <c r="H9" s="296" t="s">
        <v>70</v>
      </c>
      <c r="I9" s="297"/>
      <c r="J9" s="297"/>
      <c r="K9" s="298"/>
      <c r="L9" s="293" t="s">
        <v>71</v>
      </c>
      <c r="M9" s="294"/>
      <c r="N9" s="294"/>
      <c r="O9" s="295"/>
      <c r="P9" s="296" t="s">
        <v>72</v>
      </c>
      <c r="Q9" s="297"/>
      <c r="R9" s="297"/>
      <c r="S9" s="298"/>
      <c r="T9" s="293" t="s">
        <v>131</v>
      </c>
      <c r="U9" s="294"/>
      <c r="V9" s="294"/>
      <c r="W9" s="295"/>
      <c r="X9" s="296" t="s">
        <v>73</v>
      </c>
      <c r="Y9" s="297"/>
      <c r="Z9" s="297"/>
      <c r="AA9" s="298"/>
      <c r="AB9" s="296" t="s">
        <v>74</v>
      </c>
      <c r="AC9" s="297"/>
      <c r="AD9" s="297"/>
      <c r="AE9" s="298"/>
      <c r="AF9" s="296" t="s">
        <v>75</v>
      </c>
      <c r="AG9" s="297"/>
      <c r="AH9" s="297"/>
      <c r="AI9" s="298"/>
      <c r="AJ9" s="296" t="s">
        <v>76</v>
      </c>
      <c r="AK9" s="297"/>
      <c r="AL9" s="298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ALEXANDRA</v>
      </c>
      <c r="C11" s="116" t="str">
        <f>ESPANOL!D11</f>
        <v>JIMENEZ RODRIGUEZ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89.8125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ANDERSON</v>
      </c>
      <c r="C12" s="116" t="str">
        <f>ESPANOL!D12</f>
        <v>CEBALLOS DE LA CRUZ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0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90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ANGELINA</v>
      </c>
      <c r="C13" s="116" t="str">
        <f>ESPANOL!D13</f>
        <v>PEREZ MEDINA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91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0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ARIEL ALFONSO</v>
      </c>
      <c r="C14" s="116" t="str">
        <f>ESPANOL!D14</f>
        <v>GALVEZ CESPEDES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0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0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0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CARLOS DAVID</v>
      </c>
      <c r="C15" s="116" t="str">
        <f>ESPANOL!D15</f>
        <v>ARRENDER RODRIGUEZ</v>
      </c>
      <c r="D15" s="117">
        <f>ESPANOL!AO15</f>
        <v>0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0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0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0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0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0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0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CLARENCE WILLIANS</v>
      </c>
      <c r="C16" s="116" t="str">
        <f>ESPANOL!D16</f>
        <v>FERNANDEZ FERNANDEZ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0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0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0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0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0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DARIEL RAFAEL</v>
      </c>
      <c r="C17" s="116" t="str">
        <f>ESPANOL!D17</f>
        <v>LANTIGUA PEGUERO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0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0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89.8125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DARLENIS</v>
      </c>
      <c r="C18" s="116" t="str">
        <f>ESPANOL!D18</f>
        <v xml:space="preserve">DE JESUS 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0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0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0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0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DUBAN</v>
      </c>
      <c r="C19" s="116" t="str">
        <f>ESPANOL!D19</f>
        <v xml:space="preserve">ZABALA 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0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0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0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0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EDILEYNI</v>
      </c>
      <c r="C20" s="116" t="str">
        <f>ESPANOL!D20</f>
        <v xml:space="preserve">DE LOS SANTOS 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0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0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90.5625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0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ENYEL</v>
      </c>
      <c r="C21" s="116" t="str">
        <f>ESPANOL!D21</f>
        <v>MANZANILLO JAVIER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0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0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0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ESNAIDER</v>
      </c>
      <c r="C22" s="116" t="str">
        <f>ESPANOL!D22</f>
        <v>ALMANZAR SEVERINO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0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0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84.25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0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EVA MARIA</v>
      </c>
      <c r="C23" s="116" t="str">
        <f>ESPANOL!D23</f>
        <v xml:space="preserve">DIAZ 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0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0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0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0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0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0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EZEQUIEL ELIAS</v>
      </c>
      <c r="C24" s="116" t="str">
        <f>ESPANOL!D24</f>
        <v>MARTINEZ ALAYON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0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FRANKELIS</v>
      </c>
      <c r="C25" s="116" t="str">
        <f>ESPANOL!D25</f>
        <v>JACINTO AMADOR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0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0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83.125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ISRAEL</v>
      </c>
      <c r="C26" s="116" t="str">
        <f>ESPANOL!D26</f>
        <v>BRITO DE LA ROSA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0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0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0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0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0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0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JADIEL JULIAN</v>
      </c>
      <c r="C27" s="116" t="str">
        <f>ESPANOL!D27</f>
        <v>ASENCIO CAMARENA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0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0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0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0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JOEL</v>
      </c>
      <c r="C28" s="116" t="str">
        <f>ESPANOL!D28</f>
        <v>LORENZO JIMENEZ</v>
      </c>
      <c r="D28" s="117">
        <f>ESPANOL!AO28</f>
        <v>0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0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0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0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0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89.4375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LUISITO</v>
      </c>
      <c r="C29" s="116" t="str">
        <f>ESPANOL!D29</f>
        <v xml:space="preserve">MARTINEZ 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0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0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0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0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MAICOR HERIBERTO</v>
      </c>
      <c r="C30" s="116" t="str">
        <f>ESPANOL!D30</f>
        <v xml:space="preserve">RAMIREZ 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0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0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0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0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MARIANNY</v>
      </c>
      <c r="C31" s="116" t="str">
        <f>ESPANOL!D31</f>
        <v>FOSTEN DE JESUS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0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0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0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0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MAYKOL JUNIOR</v>
      </c>
      <c r="C32" s="116" t="str">
        <f>ESPANOL!D32</f>
        <v>BERSON LOZANO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0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0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MODESTA</v>
      </c>
      <c r="C33" s="116" t="str">
        <f>ESPANOL!D33</f>
        <v>DE LA CRUZ BERROA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0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0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87.25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0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ROBERTA VANESSA</v>
      </c>
      <c r="C34" s="116" t="str">
        <f>ESPANOL!D34</f>
        <v xml:space="preserve">MEDINA 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0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0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88.875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ROSA</v>
      </c>
      <c r="C35" s="116" t="str">
        <f>ESPANOL!D35</f>
        <v>TOME MONTERO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82.625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0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SANDRO</v>
      </c>
      <c r="C36" s="116" t="str">
        <f>ESPANOL!D36</f>
        <v>VICENTE DE LOS SANTOS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0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0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0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YASMEILY</v>
      </c>
      <c r="C37" s="116" t="str">
        <f>ESPANOL!D37</f>
        <v>BRAZOBAN MUÑOZ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0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0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0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0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YIBELI</v>
      </c>
      <c r="C38" s="116" t="str">
        <f>ESPANOL!D38</f>
        <v xml:space="preserve">LEDESMA </v>
      </c>
      <c r="D38" s="117">
        <f>ESPANOL!AO38</f>
        <v>0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0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0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0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0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0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0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99" t="s">
        <v>68</v>
      </c>
      <c r="C41" s="299"/>
      <c r="D41" s="287" t="s">
        <v>69</v>
      </c>
      <c r="E41" s="288"/>
      <c r="F41" s="288"/>
      <c r="G41" s="289"/>
      <c r="H41" s="287" t="s">
        <v>70</v>
      </c>
      <c r="I41" s="288"/>
      <c r="J41" s="288"/>
      <c r="K41" s="289"/>
      <c r="L41" s="290" t="s">
        <v>71</v>
      </c>
      <c r="M41" s="291"/>
      <c r="N41" s="291"/>
      <c r="O41" s="292"/>
      <c r="P41" s="287" t="s">
        <v>72</v>
      </c>
      <c r="Q41" s="288"/>
      <c r="R41" s="288"/>
      <c r="S41" s="289"/>
      <c r="T41" s="290" t="s">
        <v>131</v>
      </c>
      <c r="U41" s="291"/>
      <c r="V41" s="291"/>
      <c r="W41" s="292"/>
      <c r="X41" s="287" t="s">
        <v>73</v>
      </c>
      <c r="Y41" s="288"/>
      <c r="Z41" s="288"/>
      <c r="AA41" s="289"/>
      <c r="AB41" s="287" t="s">
        <v>74</v>
      </c>
      <c r="AC41" s="288"/>
      <c r="AD41" s="288"/>
      <c r="AE41" s="289"/>
      <c r="AF41" s="287" t="s">
        <v>75</v>
      </c>
      <c r="AG41" s="288"/>
      <c r="AH41" s="288"/>
      <c r="AI41" s="289"/>
      <c r="AJ41" s="287" t="s">
        <v>76</v>
      </c>
      <c r="AK41" s="288"/>
      <c r="AL41" s="289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MELANIE LORAINE</v>
      </c>
      <c r="C43" s="116" t="str">
        <f>ESPANOL!D39</f>
        <v>CALDERON FIGUEROA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0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0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0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0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0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 xml:space="preserve">YOLI MARIA </v>
      </c>
      <c r="C44" s="116" t="str">
        <f>ESPANOL!D40</f>
        <v>RODRIGUEZ  CASTRO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0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0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0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0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90.625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0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>
        <f>ESPANOL!C41</f>
        <v>0</v>
      </c>
      <c r="C45" s="116">
        <f>ESPANOL!D41</f>
        <v>0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0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0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0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>
        <f>ESPANOL!C42</f>
        <v>0</v>
      </c>
      <c r="C46" s="116">
        <f>ESPANOL!D42</f>
        <v>0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0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0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>
        <f>ESPANOL!C43</f>
        <v>0</v>
      </c>
      <c r="C47" s="116">
        <f>ESPANOL!D43</f>
        <v>0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0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>
        <f>ESPANOL!C44</f>
        <v>0</v>
      </c>
      <c r="C48" s="116">
        <f>ESPANOL!D44</f>
        <v>0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>
        <f>ESPANOL!C45</f>
        <v>0</v>
      </c>
      <c r="C49" s="116">
        <f>ESPANOL!D45</f>
        <v>0</v>
      </c>
      <c r="D49" s="119">
        <f>ESPANOL!AO45</f>
        <v>0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0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85" t="s">
        <v>128</v>
      </c>
      <c r="C55" s="285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5" t="s">
        <v>129</v>
      </c>
      <c r="AA55" s="285"/>
      <c r="AB55" s="285"/>
      <c r="AC55" s="285"/>
      <c r="AD55" s="285"/>
      <c r="AE55" s="285"/>
      <c r="AF55" s="285"/>
      <c r="AG55" s="285"/>
      <c r="AH55" s="285"/>
      <c r="AI55" s="285"/>
      <c r="AJ55" s="285"/>
    </row>
    <row r="56" spans="1:38" ht="15.75" x14ac:dyDescent="0.25">
      <c r="B56" s="284" t="s">
        <v>125</v>
      </c>
      <c r="C56" s="284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4" t="s">
        <v>83</v>
      </c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</row>
    <row r="57" spans="1:38" ht="15.75" x14ac:dyDescent="0.25">
      <c r="B57" s="286"/>
      <c r="C57" s="286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85" t="s">
        <v>84</v>
      </c>
      <c r="C61" s="285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84" t="s">
        <v>85</v>
      </c>
      <c r="C62" s="284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5" t="s">
        <v>126</v>
      </c>
      <c r="AA62" s="285"/>
      <c r="AB62" s="285"/>
      <c r="AC62" s="285"/>
      <c r="AD62" s="285"/>
      <c r="AE62" s="285"/>
      <c r="AF62" s="285"/>
      <c r="AG62" s="285"/>
      <c r="AH62" s="285"/>
      <c r="AI62" s="285"/>
      <c r="AJ62" s="285"/>
      <c r="AK62" s="285"/>
    </row>
    <row r="63" spans="1:38" ht="15.75" x14ac:dyDescent="0.25">
      <c r="B63" s="286" t="s">
        <v>86</v>
      </c>
      <c r="C63" s="286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86" t="s">
        <v>87</v>
      </c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00" t="s">
        <v>138</v>
      </c>
      <c r="B5" s="300"/>
      <c r="C5" s="300"/>
      <c r="D5" s="300"/>
      <c r="E5" s="300"/>
      <c r="F5" s="300"/>
      <c r="G5" s="300"/>
      <c r="H5" s="135"/>
      <c r="I5" s="300" t="s">
        <v>138</v>
      </c>
      <c r="J5" s="300"/>
      <c r="K5" s="300"/>
      <c r="L5" s="300"/>
      <c r="M5" s="300"/>
      <c r="N5" s="300"/>
      <c r="O5" s="300"/>
      <c r="P5" s="131"/>
    </row>
    <row r="6" spans="1:16" ht="15.75" x14ac:dyDescent="0.25">
      <c r="A6" s="226" t="s">
        <v>141</v>
      </c>
      <c r="B6" s="226"/>
      <c r="C6" s="226"/>
      <c r="D6" s="226"/>
      <c r="E6" s="226"/>
      <c r="F6" s="226"/>
      <c r="G6" s="226"/>
      <c r="H6" s="226"/>
      <c r="I6" s="226" t="s">
        <v>141</v>
      </c>
      <c r="J6" s="226"/>
      <c r="K6" s="226"/>
      <c r="L6" s="226"/>
      <c r="M6" s="226"/>
      <c r="N6" s="226"/>
      <c r="O6" s="226"/>
      <c r="P6" s="226"/>
    </row>
    <row r="7" spans="1:16" ht="15.75" x14ac:dyDescent="0.25">
      <c r="A7" s="226" t="s">
        <v>29</v>
      </c>
      <c r="B7" s="226"/>
      <c r="C7" s="226"/>
      <c r="D7" s="226"/>
      <c r="E7" s="226"/>
      <c r="F7" s="226"/>
      <c r="G7" s="226"/>
      <c r="H7" s="226"/>
      <c r="I7" s="226" t="s">
        <v>29</v>
      </c>
      <c r="J7" s="226"/>
      <c r="K7" s="226"/>
      <c r="L7" s="226"/>
      <c r="M7" s="226"/>
      <c r="N7" s="226"/>
      <c r="O7" s="226"/>
      <c r="P7" s="226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02"/>
      <c r="D9" s="302"/>
      <c r="E9" s="302"/>
      <c r="F9" s="1"/>
      <c r="G9" s="102"/>
      <c r="I9" s="97" t="s">
        <v>6</v>
      </c>
      <c r="J9" s="2"/>
      <c r="K9" s="302"/>
      <c r="L9" s="302"/>
      <c r="M9" s="302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301" t="s">
        <v>139</v>
      </c>
      <c r="F11" s="301"/>
      <c r="G11" s="136"/>
      <c r="I11" s="97" t="s">
        <v>116</v>
      </c>
      <c r="J11" s="101"/>
      <c r="K11" s="97" t="s">
        <v>65</v>
      </c>
      <c r="L11" s="101"/>
      <c r="M11" s="301" t="s">
        <v>139</v>
      </c>
      <c r="N11" s="301"/>
      <c r="O11" s="136"/>
    </row>
    <row r="12" spans="1:16" ht="8.25" customHeight="1" x14ac:dyDescent="0.25"/>
    <row r="13" spans="1:16" ht="17.45" customHeight="1" x14ac:dyDescent="0.25">
      <c r="A13" s="224" t="s">
        <v>7</v>
      </c>
      <c r="B13" s="224"/>
      <c r="C13" s="224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27" t="s">
        <v>7</v>
      </c>
      <c r="J13" s="224"/>
      <c r="K13" s="224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223" t="s">
        <v>8</v>
      </c>
      <c r="B14" s="223"/>
      <c r="C14" s="223"/>
      <c r="D14" s="3"/>
      <c r="E14" s="3"/>
      <c r="F14" s="3"/>
      <c r="G14" s="132"/>
      <c r="I14" s="223" t="s">
        <v>8</v>
      </c>
      <c r="J14" s="223"/>
      <c r="K14" s="223"/>
      <c r="L14" s="3"/>
      <c r="M14" s="3"/>
      <c r="N14" s="3"/>
      <c r="O14" s="132"/>
    </row>
    <row r="15" spans="1:16" ht="18" customHeight="1" x14ac:dyDescent="0.25">
      <c r="A15" s="223" t="s">
        <v>118</v>
      </c>
      <c r="B15" s="223"/>
      <c r="C15" s="223"/>
      <c r="D15" s="3"/>
      <c r="E15" s="3"/>
      <c r="F15" s="3"/>
      <c r="G15" s="7"/>
      <c r="I15" s="223" t="s">
        <v>118</v>
      </c>
      <c r="J15" s="223"/>
      <c r="K15" s="223"/>
      <c r="L15" s="3"/>
      <c r="M15" s="3"/>
      <c r="N15" s="3"/>
      <c r="O15" s="7"/>
    </row>
    <row r="16" spans="1:16" ht="18" customHeight="1" x14ac:dyDescent="0.25">
      <c r="A16" s="223" t="s">
        <v>9</v>
      </c>
      <c r="B16" s="223"/>
      <c r="C16" s="223"/>
      <c r="D16" s="3"/>
      <c r="E16" s="3"/>
      <c r="F16" s="3"/>
      <c r="G16" s="7"/>
      <c r="I16" s="223" t="s">
        <v>9</v>
      </c>
      <c r="J16" s="223"/>
      <c r="K16" s="223"/>
      <c r="L16" s="3"/>
      <c r="M16" s="3"/>
      <c r="N16" s="3"/>
      <c r="O16" s="7"/>
    </row>
    <row r="17" spans="1:16" ht="18" customHeight="1" x14ac:dyDescent="0.25">
      <c r="A17" s="223" t="s">
        <v>10</v>
      </c>
      <c r="B17" s="223"/>
      <c r="C17" s="223"/>
      <c r="D17" s="3"/>
      <c r="E17" s="3"/>
      <c r="F17" s="3"/>
      <c r="G17" s="7"/>
      <c r="I17" s="223" t="s">
        <v>10</v>
      </c>
      <c r="J17" s="223"/>
      <c r="K17" s="223"/>
      <c r="L17" s="3"/>
      <c r="M17" s="3"/>
      <c r="N17" s="3"/>
      <c r="O17" s="7"/>
    </row>
    <row r="18" spans="1:16" ht="18" customHeight="1" x14ac:dyDescent="0.25">
      <c r="A18" s="223" t="s">
        <v>11</v>
      </c>
      <c r="B18" s="223"/>
      <c r="C18" s="223"/>
      <c r="D18" s="3"/>
      <c r="E18" s="3"/>
      <c r="F18" s="3"/>
      <c r="G18" s="7"/>
      <c r="I18" s="223" t="s">
        <v>11</v>
      </c>
      <c r="J18" s="223"/>
      <c r="K18" s="223"/>
      <c r="L18" s="3"/>
      <c r="M18" s="3"/>
      <c r="N18" s="3"/>
      <c r="O18" s="7"/>
    </row>
    <row r="19" spans="1:16" ht="18" customHeight="1" x14ac:dyDescent="0.25">
      <c r="A19" s="223" t="s">
        <v>12</v>
      </c>
      <c r="B19" s="223"/>
      <c r="C19" s="223"/>
      <c r="D19" s="3"/>
      <c r="E19" s="3"/>
      <c r="F19" s="3"/>
      <c r="G19" s="7"/>
      <c r="I19" s="223" t="s">
        <v>12</v>
      </c>
      <c r="J19" s="223"/>
      <c r="K19" s="223"/>
      <c r="L19" s="3"/>
      <c r="M19" s="3"/>
      <c r="N19" s="3"/>
      <c r="O19" s="7"/>
    </row>
    <row r="20" spans="1:16" ht="18" customHeight="1" x14ac:dyDescent="0.25">
      <c r="A20" s="223" t="s">
        <v>13</v>
      </c>
      <c r="B20" s="223"/>
      <c r="C20" s="223"/>
      <c r="D20" s="3"/>
      <c r="E20" s="3"/>
      <c r="F20" s="3"/>
      <c r="G20" s="7"/>
      <c r="I20" s="223" t="s">
        <v>13</v>
      </c>
      <c r="J20" s="223"/>
      <c r="K20" s="223"/>
      <c r="L20" s="3"/>
      <c r="M20" s="3"/>
      <c r="N20" s="3"/>
      <c r="O20" s="7"/>
    </row>
    <row r="21" spans="1:16" ht="18" customHeight="1" x14ac:dyDescent="0.25">
      <c r="A21" s="223" t="s">
        <v>137</v>
      </c>
      <c r="B21" s="223"/>
      <c r="C21" s="223"/>
      <c r="D21" s="3"/>
      <c r="E21" s="3"/>
      <c r="F21" s="3"/>
      <c r="G21" s="7"/>
      <c r="I21" s="223" t="s">
        <v>137</v>
      </c>
      <c r="J21" s="223"/>
      <c r="K21" s="223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00" t="s">
        <v>138</v>
      </c>
      <c r="B30" s="300"/>
      <c r="C30" s="300"/>
      <c r="D30" s="300"/>
      <c r="E30" s="300"/>
      <c r="F30" s="300"/>
      <c r="G30" s="300"/>
      <c r="H30" s="131"/>
      <c r="I30" s="300" t="s">
        <v>138</v>
      </c>
      <c r="J30" s="300"/>
      <c r="K30" s="300"/>
      <c r="L30" s="300"/>
      <c r="M30" s="300"/>
      <c r="N30" s="300"/>
      <c r="O30" s="300"/>
      <c r="P30" s="131"/>
    </row>
    <row r="31" spans="1:16" ht="15.75" x14ac:dyDescent="0.25">
      <c r="A31" s="226" t="s">
        <v>141</v>
      </c>
      <c r="B31" s="226"/>
      <c r="C31" s="226"/>
      <c r="D31" s="226"/>
      <c r="E31" s="226"/>
      <c r="F31" s="226"/>
      <c r="G31" s="226"/>
      <c r="H31" s="226"/>
      <c r="I31" s="226" t="s">
        <v>141</v>
      </c>
      <c r="J31" s="226"/>
      <c r="K31" s="226"/>
      <c r="L31" s="226"/>
      <c r="M31" s="226"/>
      <c r="N31" s="226"/>
      <c r="O31" s="226"/>
      <c r="P31" s="226"/>
    </row>
    <row r="32" spans="1:16" ht="15.75" x14ac:dyDescent="0.25">
      <c r="A32" s="226" t="s">
        <v>29</v>
      </c>
      <c r="B32" s="226"/>
      <c r="C32" s="226"/>
      <c r="D32" s="226"/>
      <c r="E32" s="226"/>
      <c r="F32" s="226"/>
      <c r="G32" s="226"/>
      <c r="H32" s="226"/>
      <c r="I32" s="226" t="s">
        <v>29</v>
      </c>
      <c r="J32" s="226"/>
      <c r="K32" s="226"/>
      <c r="L32" s="226"/>
      <c r="M32" s="226"/>
      <c r="N32" s="226"/>
      <c r="O32" s="226"/>
      <c r="P32" s="226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02"/>
      <c r="D34" s="302"/>
      <c r="E34" s="302"/>
      <c r="F34" s="1"/>
      <c r="G34" s="102"/>
      <c r="I34" s="97" t="s">
        <v>6</v>
      </c>
      <c r="J34" s="2"/>
      <c r="K34" s="302"/>
      <c r="L34" s="302"/>
      <c r="M34" s="302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301" t="s">
        <v>139</v>
      </c>
      <c r="F36" s="301"/>
      <c r="G36" s="136"/>
      <c r="I36" s="97" t="s">
        <v>116</v>
      </c>
      <c r="J36" s="101"/>
      <c r="K36" s="97" t="s">
        <v>65</v>
      </c>
      <c r="L36" s="101"/>
      <c r="M36" s="301" t="s">
        <v>139</v>
      </c>
      <c r="N36" s="301"/>
      <c r="O36" s="136"/>
    </row>
    <row r="37" spans="1:15" ht="7.35" customHeight="1" x14ac:dyDescent="0.25"/>
    <row r="38" spans="1:15" ht="16.350000000000001" customHeight="1" x14ac:dyDescent="0.25">
      <c r="A38" s="224" t="s">
        <v>7</v>
      </c>
      <c r="B38" s="224"/>
      <c r="C38" s="224"/>
      <c r="D38" s="103" t="s">
        <v>133</v>
      </c>
      <c r="E38" s="103" t="s">
        <v>134</v>
      </c>
      <c r="F38" s="103" t="s">
        <v>135</v>
      </c>
      <c r="G38" s="103" t="s">
        <v>136</v>
      </c>
      <c r="I38" s="224" t="s">
        <v>7</v>
      </c>
      <c r="J38" s="224"/>
      <c r="K38" s="224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223" t="s">
        <v>8</v>
      </c>
      <c r="B39" s="223"/>
      <c r="C39" s="223"/>
      <c r="D39" s="3"/>
      <c r="E39" s="3"/>
      <c r="F39" s="3"/>
      <c r="G39" s="7"/>
      <c r="I39" s="223" t="s">
        <v>8</v>
      </c>
      <c r="J39" s="223"/>
      <c r="K39" s="223"/>
      <c r="L39" s="3"/>
      <c r="M39" s="3"/>
      <c r="N39" s="3"/>
      <c r="O39" s="7"/>
    </row>
    <row r="40" spans="1:15" ht="18.75" x14ac:dyDescent="0.25">
      <c r="A40" s="223" t="s">
        <v>118</v>
      </c>
      <c r="B40" s="223"/>
      <c r="C40" s="223"/>
      <c r="D40" s="3"/>
      <c r="E40" s="3"/>
      <c r="F40" s="3"/>
      <c r="G40" s="7"/>
      <c r="I40" s="223" t="s">
        <v>118</v>
      </c>
      <c r="J40" s="223"/>
      <c r="K40" s="223"/>
      <c r="L40" s="3"/>
      <c r="M40" s="3"/>
      <c r="N40" s="3"/>
      <c r="O40" s="7"/>
    </row>
    <row r="41" spans="1:15" ht="18.75" x14ac:dyDescent="0.25">
      <c r="A41" s="223" t="s">
        <v>9</v>
      </c>
      <c r="B41" s="223"/>
      <c r="C41" s="223"/>
      <c r="D41" s="3"/>
      <c r="E41" s="3"/>
      <c r="F41" s="3"/>
      <c r="G41" s="7"/>
      <c r="I41" s="223" t="s">
        <v>9</v>
      </c>
      <c r="J41" s="223"/>
      <c r="K41" s="223"/>
      <c r="L41" s="3"/>
      <c r="M41" s="3"/>
      <c r="N41" s="3"/>
      <c r="O41" s="7"/>
    </row>
    <row r="42" spans="1:15" ht="18.75" x14ac:dyDescent="0.25">
      <c r="A42" s="223" t="s">
        <v>10</v>
      </c>
      <c r="B42" s="223"/>
      <c r="C42" s="223"/>
      <c r="D42" s="3"/>
      <c r="E42" s="3"/>
      <c r="F42" s="3"/>
      <c r="G42" s="7"/>
      <c r="I42" s="223" t="s">
        <v>10</v>
      </c>
      <c r="J42" s="223"/>
      <c r="K42" s="223"/>
      <c r="L42" s="3"/>
      <c r="M42" s="3"/>
      <c r="N42" s="3"/>
      <c r="O42" s="7"/>
    </row>
    <row r="43" spans="1:15" ht="18.75" x14ac:dyDescent="0.25">
      <c r="A43" s="223" t="s">
        <v>11</v>
      </c>
      <c r="B43" s="223"/>
      <c r="C43" s="223"/>
      <c r="D43" s="3"/>
      <c r="E43" s="3"/>
      <c r="F43" s="3"/>
      <c r="G43" s="7"/>
      <c r="I43" s="223" t="s">
        <v>11</v>
      </c>
      <c r="J43" s="223"/>
      <c r="K43" s="223"/>
      <c r="L43" s="3"/>
      <c r="M43" s="3"/>
      <c r="N43" s="3"/>
      <c r="O43" s="7"/>
    </row>
    <row r="44" spans="1:15" ht="18.75" x14ac:dyDescent="0.25">
      <c r="A44" s="223" t="s">
        <v>12</v>
      </c>
      <c r="B44" s="223"/>
      <c r="C44" s="223"/>
      <c r="D44" s="3"/>
      <c r="E44" s="3"/>
      <c r="F44" s="3"/>
      <c r="G44" s="7"/>
      <c r="I44" s="223" t="s">
        <v>12</v>
      </c>
      <c r="J44" s="223"/>
      <c r="K44" s="223"/>
      <c r="L44" s="3"/>
      <c r="M44" s="3"/>
      <c r="N44" s="3"/>
      <c r="O44" s="7"/>
    </row>
    <row r="45" spans="1:15" ht="18" customHeight="1" x14ac:dyDescent="0.25">
      <c r="A45" s="223" t="s">
        <v>13</v>
      </c>
      <c r="B45" s="223"/>
      <c r="C45" s="223"/>
      <c r="D45" s="3"/>
      <c r="E45" s="3"/>
      <c r="F45" s="3"/>
      <c r="G45" s="7"/>
      <c r="I45" s="223" t="s">
        <v>13</v>
      </c>
      <c r="J45" s="223"/>
      <c r="K45" s="223"/>
      <c r="L45" s="3"/>
      <c r="M45" s="3"/>
      <c r="N45" s="3"/>
      <c r="O45" s="7"/>
    </row>
    <row r="46" spans="1:15" ht="18.75" x14ac:dyDescent="0.25">
      <c r="A46" s="223" t="s">
        <v>137</v>
      </c>
      <c r="B46" s="223"/>
      <c r="C46" s="223"/>
      <c r="D46" s="3"/>
      <c r="E46" s="3"/>
      <c r="F46" s="3"/>
      <c r="G46" s="7"/>
      <c r="I46" s="223" t="s">
        <v>137</v>
      </c>
      <c r="J46" s="223"/>
      <c r="K46" s="223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2026-06-13T13:17:45Z</cp:lastPrinted>
  <dcterms:created xsi:type="dcterms:W3CDTF">2023-03-02T01:29:27Z</dcterms:created>
  <dcterms:modified xsi:type="dcterms:W3CDTF">2026-09-25T16:59:14Z</dcterms:modified>
</cp:coreProperties>
</file>