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161b5887c8b82b/JPG/1000stuffs/sim/Air Manager/"/>
    </mc:Choice>
  </mc:AlternateContent>
  <xr:revisionPtr revIDLastSave="879" documentId="8_{10E3D968-39AB-884C-A4B5-781FAA18A626}" xr6:coauthVersionLast="47" xr6:coauthVersionMax="47" xr10:uidLastSave="{28E0E48B-7B4D-45FB-ADB8-D8C41356793A}"/>
  <bookViews>
    <workbookView xWindow="-9060" yWindow="1500" windowWidth="17280" windowHeight="9132" activeTab="6" xr2:uid="{74B16FC1-A324-FF4F-8B72-78DC771E0161}"/>
  </bookViews>
  <sheets>
    <sheet name="fuel flow" sheetId="1" r:id="rId1"/>
    <sheet name="EGT" sheetId="2" r:id="rId2"/>
    <sheet name="Ammeter" sheetId="3" r:id="rId3"/>
    <sheet name="Fuel Dual" sheetId="4" r:id="rId4"/>
    <sheet name="Vacuum" sheetId="5" r:id="rId5"/>
    <sheet name="Turn Coordinator" sheetId="6" r:id="rId6"/>
    <sheet name="Attitude indicat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" l="1"/>
  <c r="E7" i="7"/>
  <c r="D7" i="7"/>
  <c r="D8" i="7" s="1"/>
  <c r="E6" i="7"/>
  <c r="D6" i="7"/>
  <c r="F4" i="7"/>
  <c r="D5" i="7"/>
  <c r="E5" i="7"/>
  <c r="J8" i="6"/>
  <c r="I8" i="6"/>
  <c r="J7" i="6"/>
  <c r="J5" i="6"/>
  <c r="I5" i="6"/>
  <c r="I7" i="6" s="1"/>
  <c r="F3" i="6"/>
  <c r="H3" i="6" s="1"/>
  <c r="G3" i="5"/>
  <c r="F3" i="5"/>
  <c r="E3" i="5"/>
  <c r="J8" i="4"/>
  <c r="J4" i="4"/>
  <c r="I4" i="4"/>
  <c r="D8" i="4"/>
  <c r="D4" i="4"/>
  <c r="H8" i="4"/>
  <c r="I8" i="4" s="1"/>
  <c r="H4" i="4"/>
  <c r="F5" i="3"/>
  <c r="F7" i="3"/>
  <c r="F3" i="3"/>
  <c r="I5" i="3"/>
  <c r="E3" i="3"/>
  <c r="E7" i="3" s="1"/>
  <c r="E5" i="3"/>
  <c r="J3" i="3"/>
  <c r="I4" i="3"/>
  <c r="D4" i="3"/>
  <c r="I3" i="3"/>
  <c r="I3" i="2"/>
  <c r="J3" i="2" s="1"/>
  <c r="C4" i="2"/>
  <c r="C3" i="2"/>
  <c r="E3" i="2" s="1"/>
  <c r="K3" i="1"/>
  <c r="M3" i="1" s="1"/>
  <c r="I3" i="1"/>
  <c r="E3" i="1"/>
  <c r="G6" i="1" s="1"/>
  <c r="E4" i="3" l="1"/>
  <c r="F4" i="3" s="1"/>
  <c r="D4" i="2"/>
  <c r="E4" i="2" s="1"/>
  <c r="F4" i="2" s="1"/>
  <c r="K6" i="1"/>
  <c r="L6" i="1" s="1"/>
  <c r="H6" i="1"/>
</calcChain>
</file>

<file path=xl/sharedStrings.xml><?xml version="1.0" encoding="utf-8"?>
<sst xmlns="http://schemas.openxmlformats.org/spreadsheetml/2006/main" count="90" uniqueCount="72">
  <si>
    <t>KG/sec</t>
  </si>
  <si>
    <t>Sec x Hora</t>
  </si>
  <si>
    <t>Kg x Galon</t>
  </si>
  <si>
    <t>Gl/hora</t>
  </si>
  <si>
    <t>Galones entre 0 y 5</t>
  </si>
  <si>
    <t>Giro x Galon</t>
  </si>
  <si>
    <t>Galones entre 5 y 19</t>
  </si>
  <si>
    <t>Giro 19 galones</t>
  </si>
  <si>
    <t>Giro x Gl/h</t>
  </si>
  <si>
    <t>Giro final</t>
  </si>
  <si>
    <t>Posicion inicio</t>
  </si>
  <si>
    <t>Posicion 5 galones</t>
  </si>
  <si>
    <t>Posicion x Galon</t>
  </si>
  <si>
    <t>Posicion x Gl/h</t>
  </si>
  <si>
    <t>Posicion final</t>
  </si>
  <si>
    <t>° C</t>
  </si>
  <si>
    <t>° F</t>
  </si>
  <si>
    <t>Escala x 25F</t>
  </si>
  <si>
    <t>Duty Maximo</t>
  </si>
  <si>
    <t>Duty Minimo</t>
  </si>
  <si>
    <t xml:space="preserve"> </t>
  </si>
  <si>
    <t>Duty x escala</t>
  </si>
  <si>
    <t>duty cada 25 F</t>
  </si>
  <si>
    <t>Maximos F</t>
  </si>
  <si>
    <t>Amps</t>
  </si>
  <si>
    <t>Inicio</t>
  </si>
  <si>
    <t>Escala amps</t>
  </si>
  <si>
    <t>duty cada Amps</t>
  </si>
  <si>
    <t>&gt; 0</t>
  </si>
  <si>
    <t>&lt;0</t>
  </si>
  <si>
    <t>Amps + Duty Per Amps</t>
  </si>
  <si>
    <t>"Half + Minimal:</t>
  </si>
  <si>
    <t>Final Position</t>
  </si>
  <si>
    <t>Duty Mxim</t>
  </si>
  <si>
    <t>Left Tank</t>
  </si>
  <si>
    <t>Kg</t>
  </si>
  <si>
    <t>Gallons</t>
  </si>
  <si>
    <t>duty minimo</t>
  </si>
  <si>
    <t>duty maximo</t>
  </si>
  <si>
    <t>travel</t>
  </si>
  <si>
    <t>escala</t>
  </si>
  <si>
    <t>Right Tank</t>
  </si>
  <si>
    <t>duty x escala</t>
  </si>
  <si>
    <t>duty final</t>
  </si>
  <si>
    <t>Valor Dataref</t>
  </si>
  <si>
    <t>Travel</t>
  </si>
  <si>
    <t>duty escale</t>
  </si>
  <si>
    <t>Grados</t>
  </si>
  <si>
    <t>Duty minimo</t>
  </si>
  <si>
    <t>duty center</t>
  </si>
  <si>
    <t>duty escala</t>
  </si>
  <si>
    <t>steps</t>
  </si>
  <si>
    <t>Posicion 20 grados</t>
  </si>
  <si>
    <t>Posicion - 20 grados</t>
  </si>
  <si>
    <t>Escala a 20 grados</t>
  </si>
  <si>
    <t>Escala a - 20 grados</t>
  </si>
  <si>
    <t>Posicion + 20</t>
  </si>
  <si>
    <t>Posicion - 20</t>
  </si>
  <si>
    <t>Posicion entre -20 y -45</t>
  </si>
  <si>
    <t>Posicion entre 20 y 45</t>
  </si>
  <si>
    <t>joyas de constanipla</t>
  </si>
  <si>
    <t>bosforo navegacion</t>
  </si>
  <si>
    <t>capadoccia</t>
  </si>
  <si>
    <t>duty centro</t>
  </si>
  <si>
    <t>grados -60</t>
  </si>
  <si>
    <t>grados 60</t>
  </si>
  <si>
    <t>steps -60</t>
  </si>
  <si>
    <t>Posicion Final</t>
  </si>
  <si>
    <t>duty minimo lado izq</t>
  </si>
  <si>
    <t>duty maximo lado der</t>
  </si>
  <si>
    <t>Bank degrees</t>
  </si>
  <si>
    <t>0,02 A 0,07 0,130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</si>
</sst>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7E3C-C0B6-304A-BED0-06350CA36E2C}">
  <dimension ref="B1:M6"/>
  <sheetViews>
    <sheetView zoomScale="157" workbookViewId="0">
      <selection activeCell="M3" sqref="M3"/>
    </sheetView>
  </sheetViews>
  <sheetFormatPr baseColWidth="10" defaultRowHeight="15.6"/>
  <cols>
    <col min="6" max="6" width="2.296875" customWidth="1"/>
    <col min="7" max="7" width="13.69921875" customWidth="1"/>
    <col min="8" max="8" width="16.296875" bestFit="1" customWidth="1"/>
    <col min="9" max="9" width="14.5" bestFit="1" customWidth="1"/>
    <col min="10" max="10" width="3" customWidth="1"/>
    <col min="11" max="11" width="12.69921875" bestFit="1" customWidth="1"/>
    <col min="12" max="12" width="13.796875" customWidth="1"/>
  </cols>
  <sheetData>
    <row r="1" spans="2:13">
      <c r="G1" s="8" t="s">
        <v>4</v>
      </c>
      <c r="H1" s="8"/>
      <c r="I1" s="8"/>
      <c r="K1" s="8" t="s">
        <v>6</v>
      </c>
      <c r="L1" s="8"/>
      <c r="M1" s="8"/>
    </row>
    <row r="2" spans="2:13">
      <c r="B2" s="1" t="s">
        <v>0</v>
      </c>
      <c r="C2" s="1" t="s">
        <v>1</v>
      </c>
      <c r="D2" s="1" t="s">
        <v>2</v>
      </c>
      <c r="E2" s="1" t="s">
        <v>3</v>
      </c>
      <c r="G2" s="1" t="s">
        <v>10</v>
      </c>
      <c r="H2" s="1" t="s">
        <v>11</v>
      </c>
      <c r="I2" s="1" t="s">
        <v>12</v>
      </c>
      <c r="K2" s="1" t="s">
        <v>10</v>
      </c>
      <c r="L2" s="1" t="s">
        <v>7</v>
      </c>
      <c r="M2" s="1" t="s">
        <v>5</v>
      </c>
    </row>
    <row r="3" spans="2:13">
      <c r="B3" s="2">
        <v>1.222E-2</v>
      </c>
      <c r="C3" s="1">
        <v>3600</v>
      </c>
      <c r="D3" s="1">
        <v>3.04</v>
      </c>
      <c r="E3" s="1">
        <f>B3*C3/D3</f>
        <v>14.471052631578946</v>
      </c>
      <c r="G3" s="1">
        <v>8.8999999999999996E-2</v>
      </c>
      <c r="H3" s="1">
        <v>8.4000000000000005E-2</v>
      </c>
      <c r="I3" s="1">
        <f>(G3-H3)/5</f>
        <v>9.9999999999999807E-4</v>
      </c>
      <c r="K3" s="1">
        <f>G3</f>
        <v>8.8999999999999996E-2</v>
      </c>
      <c r="L3" s="1">
        <v>0.02</v>
      </c>
      <c r="M3" s="1">
        <f>(K3-L3)/14</f>
        <v>4.928571428571428E-3</v>
      </c>
    </row>
    <row r="5" spans="2:13">
      <c r="G5" s="1" t="s">
        <v>13</v>
      </c>
      <c r="H5" s="1" t="s">
        <v>14</v>
      </c>
      <c r="K5" s="1" t="s">
        <v>8</v>
      </c>
      <c r="L5" s="1" t="s">
        <v>9</v>
      </c>
    </row>
    <row r="6" spans="2:13">
      <c r="G6" s="1">
        <f>IF(E3&lt;5,E3*I3,0)</f>
        <v>0</v>
      </c>
      <c r="H6" s="1">
        <f>IF(G6=0,0,G3-G6)</f>
        <v>0</v>
      </c>
      <c r="K6" s="1">
        <f>IF(E3&gt;=5,E3*M3,0)</f>
        <v>7.1321616541353369E-2</v>
      </c>
      <c r="L6" s="1">
        <f>IF(K6=0,0,K3-K6)+L3</f>
        <v>3.767838345864663E-2</v>
      </c>
    </row>
  </sheetData>
  <mergeCells count="2">
    <mergeCell ref="G1:I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BCFD-ACCF-1E41-9441-648AD25B6B01}">
  <dimension ref="B2:J11"/>
  <sheetViews>
    <sheetView zoomScale="125" workbookViewId="0">
      <selection activeCell="B2" sqref="B2:J4"/>
    </sheetView>
  </sheetViews>
  <sheetFormatPr baseColWidth="10" defaultRowHeight="15.6"/>
  <cols>
    <col min="4" max="6" width="13.69921875" customWidth="1"/>
    <col min="7" max="7" width="12.19921875" customWidth="1"/>
    <col min="8" max="8" width="12.796875" customWidth="1"/>
    <col min="9" max="9" width="13" bestFit="1" customWidth="1"/>
    <col min="10" max="10" width="15" customWidth="1"/>
  </cols>
  <sheetData>
    <row r="2" spans="2:10">
      <c r="B2" s="1" t="s">
        <v>15</v>
      </c>
      <c r="C2" s="1" t="s">
        <v>16</v>
      </c>
      <c r="D2" s="1" t="s">
        <v>17</v>
      </c>
      <c r="E2" s="1" t="s">
        <v>23</v>
      </c>
      <c r="F2" s="1"/>
      <c r="G2" s="1" t="s">
        <v>19</v>
      </c>
      <c r="H2" s="1" t="s">
        <v>18</v>
      </c>
      <c r="I2" s="1" t="s">
        <v>21</v>
      </c>
      <c r="J2" s="1" t="s">
        <v>22</v>
      </c>
    </row>
    <row r="3" spans="2:10">
      <c r="B3" s="2">
        <v>-3.8888880000000001</v>
      </c>
      <c r="C3" s="1">
        <f>(B3* 9/5) + 32</f>
        <v>25.000001600000001</v>
      </c>
      <c r="D3" s="1">
        <v>17</v>
      </c>
      <c r="E3" s="4">
        <f>C3*D3</f>
        <v>425.00002720000003</v>
      </c>
      <c r="F3" s="4"/>
      <c r="G3" s="4">
        <v>0.03</v>
      </c>
      <c r="H3" s="1">
        <v>9.5000000000000001E-2</v>
      </c>
      <c r="I3" s="4">
        <f>(H3-G3)</f>
        <v>6.5000000000000002E-2</v>
      </c>
      <c r="J3" s="4">
        <f>(I3/17)</f>
        <v>3.8235294117647061E-3</v>
      </c>
    </row>
    <row r="4" spans="2:10">
      <c r="B4" s="2">
        <v>50</v>
      </c>
      <c r="C4" s="1">
        <f>(B4* 9/5) + 32</f>
        <v>122</v>
      </c>
      <c r="D4">
        <f>+C4/D3</f>
        <v>7.1764705882352944</v>
      </c>
      <c r="E4">
        <f>D4*J3</f>
        <v>2.743944636678201E-2</v>
      </c>
      <c r="F4">
        <f>E4+G3</f>
        <v>5.7439446366782013E-2</v>
      </c>
    </row>
    <row r="11" spans="2:10">
      <c r="H1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E719-A74A-484A-B69D-06D6BD68272E}">
  <dimension ref="B2:J7"/>
  <sheetViews>
    <sheetView zoomScale="162" zoomScaleNormal="162" workbookViewId="0">
      <selection activeCell="J11" sqref="J11"/>
    </sheetView>
  </sheetViews>
  <sheetFormatPr baseColWidth="10" defaultRowHeight="15.6"/>
  <cols>
    <col min="4" max="4" width="12.69921875" customWidth="1"/>
    <col min="7" max="7" width="13.19921875" customWidth="1"/>
    <col min="9" max="9" width="14" customWidth="1"/>
    <col min="10" max="10" width="15" customWidth="1"/>
  </cols>
  <sheetData>
    <row r="2" spans="2:10">
      <c r="B2" s="1"/>
      <c r="C2" s="1" t="s">
        <v>24</v>
      </c>
      <c r="D2" s="1" t="s">
        <v>26</v>
      </c>
      <c r="E2" s="1" t="s">
        <v>28</v>
      </c>
      <c r="F2" s="1" t="s">
        <v>29</v>
      </c>
      <c r="G2" s="1" t="s">
        <v>33</v>
      </c>
      <c r="H2" s="1" t="s">
        <v>19</v>
      </c>
      <c r="I2" s="1" t="s">
        <v>21</v>
      </c>
      <c r="J2" s="1" t="s">
        <v>27</v>
      </c>
    </row>
    <row r="3" spans="2:10">
      <c r="B3" s="2"/>
      <c r="C3" s="1">
        <v>-60</v>
      </c>
      <c r="D3" s="1">
        <v>120</v>
      </c>
      <c r="E3" s="4">
        <f>(IF(C3&gt;0,(I4+G3)-(C3*J3),0))</f>
        <v>0</v>
      </c>
      <c r="F3" s="4">
        <f>(IF(C3&lt;=0,(-C3*J3)+(G3+I4),0))</f>
        <v>0.08</v>
      </c>
      <c r="G3" s="4">
        <v>0.03</v>
      </c>
      <c r="H3" s="1">
        <v>0.08</v>
      </c>
      <c r="I3" s="4">
        <f>(H3-G3)</f>
        <v>0.05</v>
      </c>
      <c r="J3" s="4">
        <f>(I3/D3)</f>
        <v>4.1666666666666669E-4</v>
      </c>
    </row>
    <row r="4" spans="2:10">
      <c r="B4" s="2"/>
      <c r="C4" s="1">
        <v>0</v>
      </c>
      <c r="D4">
        <f>+C4/D3</f>
        <v>0</v>
      </c>
      <c r="E4">
        <f>D4*J3</f>
        <v>0</v>
      </c>
      <c r="F4">
        <f>E4+G3</f>
        <v>0.03</v>
      </c>
      <c r="G4" t="s">
        <v>25</v>
      </c>
      <c r="I4">
        <f>(I3/2)</f>
        <v>2.5000000000000001E-2</v>
      </c>
    </row>
    <row r="5" spans="2:10">
      <c r="C5" s="5" t="s">
        <v>30</v>
      </c>
      <c r="E5">
        <f>C3*J3</f>
        <v>-2.5000000000000001E-2</v>
      </c>
      <c r="F5">
        <f>-C3*J3</f>
        <v>2.5000000000000001E-2</v>
      </c>
      <c r="I5">
        <f>G3+I4</f>
        <v>5.5E-2</v>
      </c>
    </row>
    <row r="6" spans="2:10">
      <c r="C6" s="5" t="s">
        <v>31</v>
      </c>
    </row>
    <row r="7" spans="2:10">
      <c r="C7" s="5" t="s">
        <v>32</v>
      </c>
      <c r="E7">
        <f>E3</f>
        <v>0</v>
      </c>
      <c r="F7">
        <f>H3-F5</f>
        <v>5.5E-2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6DE0-DFFF-5641-B1A3-22D4EFD417B3}">
  <dimension ref="B2:J8"/>
  <sheetViews>
    <sheetView topLeftCell="B1" workbookViewId="0">
      <selection activeCell="K21" sqref="K21"/>
    </sheetView>
  </sheetViews>
  <sheetFormatPr baseColWidth="10" defaultRowHeight="15.6"/>
  <cols>
    <col min="6" max="6" width="13.5" customWidth="1"/>
    <col min="7" max="7" width="14.69921875" customWidth="1"/>
    <col min="9" max="10" width="15.19921875" customWidth="1"/>
  </cols>
  <sheetData>
    <row r="2" spans="2:10">
      <c r="B2" s="6" t="s">
        <v>41</v>
      </c>
    </row>
    <row r="3" spans="2:10" s="6" customFormat="1">
      <c r="C3" s="6" t="s">
        <v>35</v>
      </c>
      <c r="D3" s="6" t="s">
        <v>36</v>
      </c>
      <c r="E3" s="6" t="s">
        <v>40</v>
      </c>
      <c r="F3" s="6" t="s">
        <v>37</v>
      </c>
      <c r="G3" s="6" t="s">
        <v>38</v>
      </c>
      <c r="H3" s="6" t="s">
        <v>39</v>
      </c>
      <c r="I3" s="6" t="s">
        <v>42</v>
      </c>
      <c r="J3" s="6" t="s">
        <v>43</v>
      </c>
    </row>
    <row r="4" spans="2:10" s="3" customFormat="1">
      <c r="C4" s="3">
        <v>60</v>
      </c>
      <c r="D4" s="3">
        <f>(C4*2.20462)/6</f>
        <v>22.046199999999999</v>
      </c>
      <c r="E4" s="3">
        <v>26</v>
      </c>
      <c r="F4" s="3">
        <v>2.8000000000000001E-2</v>
      </c>
      <c r="G4" s="3">
        <v>7.1999999999999995E-2</v>
      </c>
      <c r="H4" s="3">
        <f>G4-F4</f>
        <v>4.3999999999999997E-2</v>
      </c>
      <c r="I4" s="3">
        <f>H4/E4</f>
        <v>1.6923076923076922E-3</v>
      </c>
      <c r="J4" s="3">
        <f>F4+(I4*D4)</f>
        <v>6.5308953846153844E-2</v>
      </c>
    </row>
    <row r="6" spans="2:10">
      <c r="B6" s="6" t="s">
        <v>34</v>
      </c>
    </row>
    <row r="7" spans="2:10" s="6" customFormat="1">
      <c r="C7" s="6" t="s">
        <v>35</v>
      </c>
      <c r="D7" s="6" t="s">
        <v>36</v>
      </c>
      <c r="E7" s="6" t="s">
        <v>40</v>
      </c>
      <c r="F7" s="6" t="s">
        <v>37</v>
      </c>
      <c r="G7" s="6" t="s">
        <v>38</v>
      </c>
      <c r="H7" s="6" t="s">
        <v>39</v>
      </c>
      <c r="I7" s="6" t="s">
        <v>42</v>
      </c>
      <c r="J7" s="6" t="s">
        <v>43</v>
      </c>
    </row>
    <row r="8" spans="2:10" s="3" customFormat="1">
      <c r="C8" s="3">
        <v>60</v>
      </c>
      <c r="D8" s="3">
        <f>(C8*2.20462)/6</f>
        <v>22.046199999999999</v>
      </c>
      <c r="E8" s="3">
        <v>26</v>
      </c>
      <c r="F8" s="3">
        <v>2.8000000000000001E-2</v>
      </c>
      <c r="G8" s="3">
        <v>7.1999999999999995E-2</v>
      </c>
      <c r="H8" s="3">
        <f>G8-F8</f>
        <v>4.3999999999999997E-2</v>
      </c>
      <c r="I8" s="3">
        <f>H8/E8</f>
        <v>1.6923076923076922E-3</v>
      </c>
      <c r="J8" s="3">
        <f>G8-(I8*D8)</f>
        <v>3.4691046153846154E-2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1B17-9568-DC40-AF5D-AE908035B8F1}">
  <dimension ref="B2:G3"/>
  <sheetViews>
    <sheetView zoomScale="85" zoomScaleNormal="85" workbookViewId="0">
      <selection activeCell="B3" sqref="B3"/>
    </sheetView>
  </sheetViews>
  <sheetFormatPr baseColWidth="10" defaultRowHeight="15.6"/>
  <cols>
    <col min="2" max="2" width="15.296875" customWidth="1"/>
    <col min="4" max="4" width="13.3984375" customWidth="1"/>
    <col min="6" max="6" width="16.796875" customWidth="1"/>
  </cols>
  <sheetData>
    <row r="2" spans="2:7">
      <c r="B2" t="s">
        <v>44</v>
      </c>
      <c r="C2" t="s">
        <v>37</v>
      </c>
      <c r="D2" t="s">
        <v>38</v>
      </c>
      <c r="E2" t="s">
        <v>45</v>
      </c>
      <c r="F2" t="s">
        <v>46</v>
      </c>
    </row>
    <row r="3" spans="2:7">
      <c r="B3">
        <v>2</v>
      </c>
      <c r="C3">
        <v>0.05</v>
      </c>
      <c r="D3">
        <v>0.11</v>
      </c>
      <c r="E3">
        <f>D3-C3</f>
        <v>0.06</v>
      </c>
      <c r="F3">
        <f>E3/4</f>
        <v>1.4999999999999999E-2</v>
      </c>
      <c r="G3">
        <f>IF(B3&lt;=3,0.05,F3*(B3-3)+C3)</f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045C-32AD-4716-8238-225356D31DB5}">
  <dimension ref="B2:L14"/>
  <sheetViews>
    <sheetView workbookViewId="0">
      <selection activeCell="G15" sqref="G15"/>
    </sheetView>
  </sheetViews>
  <sheetFormatPr baseColWidth="10" defaultRowHeight="15.6"/>
  <cols>
    <col min="1" max="1" width="3.09765625" customWidth="1"/>
    <col min="9" max="9" width="18.3984375" customWidth="1"/>
    <col min="10" max="10" width="17.59765625" customWidth="1"/>
    <col min="11" max="11" width="19.8984375" bestFit="1" customWidth="1"/>
    <col min="12" max="12" width="18.59765625" bestFit="1" customWidth="1"/>
  </cols>
  <sheetData>
    <row r="2" spans="2:12">
      <c r="B2" t="s">
        <v>47</v>
      </c>
      <c r="C2" t="s">
        <v>51</v>
      </c>
      <c r="D2" t="s">
        <v>48</v>
      </c>
      <c r="E2" t="s">
        <v>38</v>
      </c>
      <c r="F2" t="s">
        <v>39</v>
      </c>
      <c r="G2" t="s">
        <v>49</v>
      </c>
      <c r="H2" t="s">
        <v>50</v>
      </c>
      <c r="I2" t="s">
        <v>53</v>
      </c>
      <c r="J2" t="s">
        <v>52</v>
      </c>
      <c r="K2" t="s">
        <v>58</v>
      </c>
      <c r="L2" t="s">
        <v>59</v>
      </c>
    </row>
    <row r="3" spans="2:12">
      <c r="B3">
        <v>-20</v>
      </c>
      <c r="C3">
        <v>90</v>
      </c>
      <c r="D3">
        <v>2.5000000000000001E-2</v>
      </c>
      <c r="E3">
        <v>8.3000000000000004E-2</v>
      </c>
      <c r="F3">
        <f>E3-D3</f>
        <v>5.8000000000000003E-2</v>
      </c>
      <c r="G3">
        <v>5.2999999999999999E-2</v>
      </c>
      <c r="H3">
        <f>F3/C3</f>
        <v>6.4444444444444445E-4</v>
      </c>
      <c r="I3">
        <v>6.8000000000000005E-2</v>
      </c>
      <c r="J3">
        <v>3.5999999999999997E-2</v>
      </c>
    </row>
    <row r="4" spans="2:12">
      <c r="I4" t="s">
        <v>55</v>
      </c>
      <c r="J4" t="s">
        <v>54</v>
      </c>
    </row>
    <row r="5" spans="2:12">
      <c r="I5">
        <f>(I3-G3)/20</f>
        <v>7.5000000000000034E-4</v>
      </c>
      <c r="J5">
        <f>(G3-J3)/20</f>
        <v>8.5000000000000006E-4</v>
      </c>
    </row>
    <row r="6" spans="2:12">
      <c r="I6" t="s">
        <v>57</v>
      </c>
      <c r="J6" t="s">
        <v>56</v>
      </c>
    </row>
    <row r="7" spans="2:12">
      <c r="I7">
        <f>I5*-B3</f>
        <v>1.5000000000000006E-2</v>
      </c>
      <c r="J7">
        <f>B3*J5</f>
        <v>-1.7000000000000001E-2</v>
      </c>
    </row>
    <row r="8" spans="2:12">
      <c r="I8" s="7">
        <f>IF(B3&lt;0,G3+I7,0)</f>
        <v>6.8000000000000005E-2</v>
      </c>
      <c r="J8" s="7">
        <f>IF(B3&gt;=0,G3-J7,0)</f>
        <v>0</v>
      </c>
    </row>
    <row r="12" spans="2:12">
      <c r="E12" t="s">
        <v>60</v>
      </c>
    </row>
    <row r="13" spans="2:12">
      <c r="E13" t="s">
        <v>61</v>
      </c>
    </row>
    <row r="14" spans="2:12">
      <c r="E14" t="s">
        <v>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1FAD7-55D6-496E-9DB5-BCAF792627CB}">
  <dimension ref="B1:F12"/>
  <sheetViews>
    <sheetView tabSelected="1" zoomScale="85" zoomScaleNormal="85" workbookViewId="0">
      <selection activeCell="D13" sqref="D13"/>
    </sheetView>
  </sheetViews>
  <sheetFormatPr baseColWidth="10" defaultRowHeight="15.6"/>
  <cols>
    <col min="1" max="1" width="3.09765625" customWidth="1"/>
    <col min="2" max="2" width="6" customWidth="1"/>
    <col min="3" max="3" width="12.296875" bestFit="1" customWidth="1"/>
    <col min="4" max="4" width="18.8984375" customWidth="1"/>
    <col min="5" max="5" width="19.5" bestFit="1" customWidth="1"/>
  </cols>
  <sheetData>
    <row r="1" spans="2:6">
      <c r="B1" t="s">
        <v>70</v>
      </c>
    </row>
    <row r="2" spans="2:6">
      <c r="B2" t="s">
        <v>47</v>
      </c>
      <c r="C2" t="s">
        <v>51</v>
      </c>
      <c r="D2" t="s">
        <v>68</v>
      </c>
      <c r="E2" t="s">
        <v>69</v>
      </c>
      <c r="F2" t="s">
        <v>63</v>
      </c>
    </row>
    <row r="3" spans="2:6">
      <c r="B3">
        <v>-10</v>
      </c>
      <c r="C3">
        <v>120</v>
      </c>
      <c r="D3">
        <v>0.04</v>
      </c>
      <c r="E3">
        <v>0.112</v>
      </c>
      <c r="F3">
        <v>7.5999999999999998E-2</v>
      </c>
    </row>
    <row r="4" spans="2:6">
      <c r="D4" t="s">
        <v>64</v>
      </c>
      <c r="E4" t="s">
        <v>65</v>
      </c>
      <c r="F4">
        <f>+F3-0.071</f>
        <v>5.0000000000000044E-3</v>
      </c>
    </row>
    <row r="5" spans="2:6">
      <c r="C5" t="s">
        <v>39</v>
      </c>
      <c r="D5">
        <f>+F3-D3</f>
        <v>3.5999999999999997E-2</v>
      </c>
      <c r="E5">
        <f>+E3-F3</f>
        <v>3.6000000000000004E-2</v>
      </c>
    </row>
    <row r="6" spans="2:6">
      <c r="C6" t="s">
        <v>66</v>
      </c>
      <c r="D6">
        <f>D5/60</f>
        <v>5.9999999999999995E-4</v>
      </c>
      <c r="E6">
        <f>E5/60</f>
        <v>6.0000000000000006E-4</v>
      </c>
    </row>
    <row r="7" spans="2:6">
      <c r="D7">
        <f>-D6*B3</f>
        <v>5.9999999999999993E-3</v>
      </c>
      <c r="E7">
        <f>+E6*B3</f>
        <v>-6.0000000000000001E-3</v>
      </c>
    </row>
    <row r="8" spans="2:6">
      <c r="C8" t="s">
        <v>67</v>
      </c>
      <c r="D8">
        <f>IF(B3&lt;0,F3+D7,0)</f>
        <v>8.2000000000000003E-2</v>
      </c>
      <c r="E8">
        <f>IF(B3&gt;=0,E3-E5-E7,0)</f>
        <v>0</v>
      </c>
    </row>
    <row r="12" spans="2:6">
      <c r="D1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fuel flow</vt:lpstr>
      <vt:lpstr>EGT</vt:lpstr>
      <vt:lpstr>Ammeter</vt:lpstr>
      <vt:lpstr>Fuel Dual</vt:lpstr>
      <vt:lpstr>Vacuum</vt:lpstr>
      <vt:lpstr>Turn Coordinator</vt:lpstr>
      <vt:lpstr>Attitude indicator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Jaime Perez Gonzalez</cp:lastModifiedBy>
  <dcterms:created xsi:type="dcterms:W3CDTF">2022-01-08T12:40:14Z</dcterms:created>
  <dcterms:modified xsi:type="dcterms:W3CDTF">2022-01-12T22:14:41Z</dcterms:modified>
</cp:coreProperties>
</file>