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0425" windowHeight="4845" tabRatio="983" firstSheet="2" activeTab="2"/>
  </bookViews>
  <sheets>
    <sheet name="notes" sheetId="6" r:id="rId1"/>
    <sheet name="summary" sheetId="3" r:id="rId2"/>
    <sheet name="zhang2015control" sheetId="5" r:id="rId3"/>
    <sheet name="zhang2014stick" sheetId="11" r:id="rId4"/>
    <sheet name="gojic2008passivation" sheetId="9" r:id="rId5"/>
    <sheet name="han1987electrochemistry" sheetId="8" r:id="rId6"/>
    <sheet name="duval2001bipolar" sheetId="4" r:id="rId7"/>
    <sheet name="duval2003faradaic" sheetId="1" r:id="rId8"/>
    <sheet name="yang2014potential" sheetId="7" r:id="rId9"/>
    <sheet name="cheng2007electrochemistry" sheetId="10" r:id="rId10"/>
    <sheet name="duval2003coupling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5" l="1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64" i="5"/>
  <c r="K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64" i="5"/>
  <c r="E19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3" i="11"/>
  <c r="N42" i="5" l="1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41" i="5"/>
  <c r="I59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41" i="5"/>
  <c r="C11" i="10" l="1"/>
  <c r="F11" i="10" s="1"/>
  <c r="G25" i="7"/>
  <c r="F3" i="10"/>
  <c r="F4" i="10"/>
  <c r="F5" i="10"/>
  <c r="F6" i="10"/>
  <c r="F7" i="10"/>
  <c r="F8" i="10"/>
  <c r="F9" i="10"/>
  <c r="F1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" i="10"/>
  <c r="C3" i="10"/>
  <c r="C4" i="10"/>
  <c r="C5" i="10"/>
  <c r="C6" i="10"/>
  <c r="C7" i="10"/>
  <c r="C8" i="10"/>
  <c r="C9" i="10"/>
  <c r="C10" i="10"/>
  <c r="C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F6" i="9"/>
  <c r="F7" i="9"/>
  <c r="F8" i="9"/>
  <c r="F9" i="9"/>
  <c r="F10" i="9"/>
  <c r="F11" i="9"/>
  <c r="F12" i="9"/>
  <c r="F13" i="9"/>
  <c r="F14" i="9"/>
  <c r="F15" i="9"/>
  <c r="F16" i="9"/>
  <c r="F17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5" i="9"/>
  <c r="F46" i="9"/>
  <c r="F47" i="9"/>
  <c r="F48" i="9"/>
  <c r="F49" i="9"/>
  <c r="F50" i="9"/>
  <c r="F51" i="9"/>
  <c r="F52" i="9"/>
  <c r="F53" i="9"/>
  <c r="F54" i="9"/>
  <c r="F55" i="9"/>
  <c r="F56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45" i="9"/>
  <c r="E46" i="9"/>
  <c r="E47" i="9"/>
  <c r="E48" i="9"/>
  <c r="E49" i="9"/>
  <c r="E50" i="9"/>
  <c r="E51" i="9"/>
  <c r="E52" i="9"/>
  <c r="E53" i="9"/>
  <c r="E54" i="9"/>
  <c r="E55" i="9"/>
  <c r="E56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F14" i="8"/>
  <c r="F15" i="8"/>
  <c r="F16" i="8"/>
  <c r="F17" i="8"/>
  <c r="F18" i="8"/>
  <c r="F19" i="8"/>
  <c r="E14" i="8"/>
  <c r="E15" i="8"/>
  <c r="E16" i="8"/>
  <c r="E17" i="8"/>
  <c r="E18" i="8"/>
  <c r="E19" i="8"/>
  <c r="F13" i="8"/>
  <c r="E13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22" i="8"/>
  <c r="C14" i="8"/>
  <c r="C15" i="8"/>
  <c r="C16" i="8"/>
  <c r="C17" i="8"/>
  <c r="C18" i="8"/>
  <c r="C19" i="8"/>
  <c r="C13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8" i="7"/>
  <c r="G8" i="7"/>
  <c r="J8" i="7" s="1"/>
  <c r="G9" i="7"/>
  <c r="G10" i="7"/>
  <c r="G11" i="7"/>
  <c r="J11" i="7" s="1"/>
  <c r="G12" i="7"/>
  <c r="J12" i="7" s="1"/>
  <c r="G13" i="7"/>
  <c r="G14" i="7"/>
  <c r="J14" i="7" s="1"/>
  <c r="G15" i="7"/>
  <c r="J15" i="7" s="1"/>
  <c r="G16" i="7"/>
  <c r="J16" i="7" s="1"/>
  <c r="G17" i="7"/>
  <c r="G18" i="7"/>
  <c r="G19" i="7"/>
  <c r="G20" i="7"/>
  <c r="J20" i="7" s="1"/>
  <c r="G21" i="7"/>
  <c r="G22" i="7"/>
  <c r="G23" i="7"/>
  <c r="G24" i="7"/>
  <c r="J24" i="7" s="1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7" i="7"/>
  <c r="J9" i="7"/>
  <c r="J10" i="7"/>
  <c r="J13" i="7"/>
  <c r="J17" i="7"/>
  <c r="J18" i="7"/>
  <c r="J19" i="7"/>
  <c r="J21" i="7"/>
  <c r="J22" i="7"/>
  <c r="J23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8" i="7"/>
  <c r="C60" i="9" l="1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55" i="9"/>
  <c r="C56" i="9"/>
  <c r="C53" i="9"/>
  <c r="C52" i="9"/>
  <c r="C51" i="9"/>
  <c r="C50" i="9"/>
  <c r="C49" i="9"/>
  <c r="C48" i="9"/>
  <c r="C47" i="9"/>
  <c r="C46" i="9"/>
  <c r="C45" i="9"/>
  <c r="C54" i="9"/>
  <c r="C59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0" i="9"/>
  <c r="C15" i="9"/>
  <c r="C17" i="9"/>
  <c r="C14" i="9"/>
  <c r="C13" i="9"/>
  <c r="C12" i="9"/>
  <c r="C11" i="9"/>
  <c r="C10" i="9"/>
  <c r="C9" i="9"/>
  <c r="C8" i="9"/>
  <c r="C7" i="9"/>
  <c r="C6" i="9"/>
  <c r="C5" i="9"/>
  <c r="C16" i="9"/>
  <c r="E5" i="8"/>
  <c r="E6" i="8"/>
  <c r="E7" i="8"/>
  <c r="E3" i="8"/>
  <c r="E4" i="8"/>
  <c r="U5" i="8"/>
  <c r="AA5" i="8"/>
  <c r="U4" i="8"/>
  <c r="U3" i="8"/>
  <c r="U2" i="8"/>
  <c r="L33" i="5"/>
  <c r="N33" i="5"/>
  <c r="J33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12" i="5"/>
  <c r="R10" i="5"/>
  <c r="Q10" i="5"/>
  <c r="P10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12" i="5"/>
  <c r="N32" i="5"/>
  <c r="L32" i="5"/>
  <c r="J32" i="5"/>
  <c r="J31" i="5"/>
  <c r="K31" i="5"/>
  <c r="L31" i="5"/>
  <c r="M31" i="5"/>
  <c r="N31" i="5"/>
  <c r="I31" i="5"/>
  <c r="M10" i="5"/>
  <c r="K10" i="5"/>
  <c r="I10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12" i="5"/>
  <c r="G57" i="7" l="1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56" i="7"/>
  <c r="G45" i="7"/>
  <c r="G46" i="7"/>
  <c r="G47" i="7"/>
  <c r="G48" i="7"/>
  <c r="G49" i="7"/>
  <c r="G50" i="7"/>
  <c r="G51" i="7"/>
  <c r="G52" i="7"/>
  <c r="G53" i="7"/>
  <c r="G44" i="7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27" i="7"/>
  <c r="J27" i="7" s="1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8" i="7"/>
  <c r="S5" i="5" l="1"/>
  <c r="F36" i="5" l="1"/>
  <c r="D36" i="5"/>
  <c r="B36" i="5"/>
  <c r="F35" i="5"/>
  <c r="D35" i="5"/>
  <c r="D10" i="5"/>
  <c r="F10" i="5"/>
  <c r="B10" i="5"/>
  <c r="U4" i="5"/>
  <c r="U6" i="5"/>
  <c r="U3" i="5"/>
  <c r="U2" i="5"/>
  <c r="U5" i="5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<sst xmlns="http://schemas.openxmlformats.org/spreadsheetml/2006/main" count="599" uniqueCount="297">
  <si>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</si>
  <si>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</si>
  <si>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</si>
  <si>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</si>
  <si>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</si>
  <si>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</si>
  <si>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</si>
  <si>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</si>
  <si>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</si>
  <si>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</si>
  <si>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</si>
  <si>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</si>
  <si>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</si>
  <si>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</si>
  <si>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</si>
  <si>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</si>
  <si>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</si>
  <si>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</si>
  <si>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</si>
  <si>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</si>
  <si>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</si>
  <si>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</si>
  <si>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</si>
  <si>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</si>
  <si>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</si>
  <si>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</si>
  <si>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</si>
  <si>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</si>
  <si>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</si>
  <si>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</si>
  <si>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</si>
  <si>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</si>
  <si>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</si>
  <si>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</si>
  <si>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</si>
  <si>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</si>
  <si>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</si>
  <si>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</si>
  <si>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</si>
  <si>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</si>
  <si>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</si>
  <si>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</si>
  <si>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</si>
  <si>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</si>
  <si>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</si>
  <si>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</si>
  <si>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</si>
  <si>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</si>
  <si>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</si>
  <si>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</si>
  <si>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</si>
  <si>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</si>
  <si>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</si>
  <si>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</si>
  <si>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</si>
  <si>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</si>
  <si>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</si>
  <si>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</si>
  <si>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</si>
  <si>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</si>
  <si>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</si>
  <si>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</si>
  <si>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</si>
  <si>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</si>
  <si>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</si>
  <si>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</si>
  <si>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</si>
  <si>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</si>
  <si>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</si>
  <si>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</si>
  <si>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</si>
  <si>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</si>
  <si>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</si>
  <si>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</si>
  <si>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</si>
  <si>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</si>
  <si>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</si>
  <si>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</si>
  <si>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</si>
  <si>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</si>
  <si>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</si>
  <si>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</si>
  <si>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</si>
  <si>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</si>
  <si>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</si>
  <si>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</si>
  <si>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</si>
  <si>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</si>
  <si>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</si>
  <si>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</si>
  <si>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</si>
  <si>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</si>
  <si>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</si>
  <si>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</si>
  <si>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</si>
  <si>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</si>
  <si>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</si>
  <si>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</si>
  <si>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</si>
  <si>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</si>
  <si>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</si>
  <si>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</si>
  <si>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</si>
  <si>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</si>
  <si>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</si>
  <si>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</si>
  <si>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</si>
  <si>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</si>
  <si>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</si>
  <si>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</si>
  <si>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</si>
  <si>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</si>
  <si>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</si>
  <si>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</si>
  <si>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</si>
  <si>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</si>
  <si>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</si>
  <si>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</si>
  <si>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</si>
  <si>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</si>
  <si>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</si>
  <si>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</si>
  <si>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</si>
  <si>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</si>
  <si>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</si>
  <si>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</si>
  <si>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</si>
  <si>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</si>
  <si>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</si>
  <si>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</si>
  <si>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</si>
  <si>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</si>
  <si>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</si>
  <si>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</si>
  <si>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</si>
  <si>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</si>
  <si>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</si>
  <si>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</si>
  <si>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</si>
  <si>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</si>
  <si>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</si>
  <si>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</si>
  <si>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</si>
  <si>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</si>
  <si>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</si>
  <si>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</si>
  <si>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</si>
  <si>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</si>
  <si>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</si>
  <si>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</si>
  <si>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</si>
  <si>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</si>
  <si>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</si>
  <si>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</si>
  <si>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</si>
  <si>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</si>
  <si>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</si>
  <si>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</si>
  <si>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</si>
  <si>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</si>
  <si>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</si>
  <si>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</si>
  <si>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</si>
  <si>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</si>
  <si>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</si>
  <si>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</si>
  <si>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</si>
  <si>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</si>
  <si>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</si>
  <si>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</si>
  <si>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</si>
  <si>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</si>
  <si>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</si>
  <si>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</si>
  <si>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</si>
  <si>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</si>
  <si>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</si>
  <si>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</si>
  <si>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</si>
  <si>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</si>
  <si>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</si>
  <si>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</si>
  <si>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</si>
  <si>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</si>
  <si>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</si>
  <si>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</si>
  <si>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</si>
  <si>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</si>
  <si>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</si>
  <si>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</si>
  <si>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</si>
  <si>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</si>
  <si>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</si>
  <si>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</si>
  <si>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</si>
  <si>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</si>
  <si>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</si>
  <si>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</si>
  <si>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</si>
  <si>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</si>
  <si>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</si>
  <si>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</si>
  <si>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</si>
  <si>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</si>
  <si>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</si>
  <si>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</si>
  <si>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</si>
  <si>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</si>
  <si>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</si>
  <si>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</si>
  <si>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</si>
  <si>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</si>
  <si>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</si>
  <si>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</si>
  <si>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</si>
  <si>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</si>
  <si>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</si>
  <si>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</si>
  <si>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</si>
  <si>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</si>
  <si>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</si>
  <si>
    <t>2016_08_05_15_00_28_dses2dDirichlet_zhang2015control_iterative</t>
  </si>
  <si>
    <t>GMRES</t>
  </si>
  <si>
    <t>does not converge</t>
  </si>
  <si>
    <t>desktop</t>
  </si>
  <si>
    <t>precision 1e-6, constant newton, continuation solver</t>
  </si>
  <si>
    <t>accurate on domain flux</t>
  </si>
  <si>
    <t>error in parameter W</t>
  </si>
  <si>
    <t>copied mesh</t>
  </si>
  <si>
    <t>done, domain decomposition solver, fine grid copied earlier, regular grid export, distributed sweep, comsolclusterbatch</t>
  </si>
  <si>
    <t>Error in W parameter</t>
  </si>
  <si>
    <t>error in W parameter</t>
  </si>
  <si>
    <t>no convergence above DeltaPHI=0.4</t>
  </si>
  <si>
    <t>pde1d</t>
  </si>
  <si>
    <t>Activate continuation for sweep</t>
  </si>
  <si>
    <t>Before solving</t>
  </si>
  <si>
    <t>dses2d</t>
  </si>
  <si>
    <t>Replace X by x in flux BC</t>
  </si>
  <si>
    <t>Check file name extensions in inputFiles.txt</t>
  </si>
  <si>
    <t>Check if Out-Of-Core option is deactivated</t>
  </si>
  <si>
    <t>Check data export operators (Global Evaluations)</t>
  </si>
  <si>
    <t>general</t>
  </si>
  <si>
    <t>copy Mesh</t>
  </si>
  <si>
    <t>out-of-core option usually activated</t>
  </si>
  <si>
    <t>Deactivate "All Derived Values"</t>
  </si>
  <si>
    <t>copy UpdateInitialValue1d</t>
  </si>
  <si>
    <t>tcd2dZNC</t>
  </si>
  <si>
    <t>adjust data 2 export mesh nodes</t>
  </si>
  <si>
    <t>Log: Study &gt; Solver Configuration &gt; Solution &gt; Stationary Solver &gt; Log &gt; Keep warnings in stored log</t>
  </si>
  <si>
    <t>Log: Study &gt; Solver Configuration &gt; Solution &gt; Stationary Solver &gt; Advanced &gt; Solver log: Detailed</t>
  </si>
  <si>
    <t>Manually add intBPE operator</t>
  </si>
  <si>
    <t>Adjust PHI_bpe Potential</t>
  </si>
  <si>
    <t>corrected</t>
  </si>
  <si>
    <t>MATLAB code</t>
  </si>
  <si>
    <t>tcd2d</t>
  </si>
  <si>
    <t>adjust export mesh</t>
  </si>
  <si>
    <t>switch to constant Newton</t>
  </si>
  <si>
    <t>corrected for tcd</t>
  </si>
  <si>
    <t xml:space="preserve"> </t>
  </si>
  <si>
    <t>fig7a</t>
  </si>
  <si>
    <t>SDS/water</t>
  </si>
  <si>
    <t>c_SDS / mM</t>
  </si>
  <si>
    <t>E / V vs Ag/AgCl</t>
  </si>
  <si>
    <t>I / muA cm^-2</t>
  </si>
  <si>
    <t>I / A m^-2</t>
  </si>
  <si>
    <t>lower</t>
  </si>
  <si>
    <t>upper</t>
  </si>
  <si>
    <t>fig7b</t>
  </si>
  <si>
    <t>log |i| / A cm^-2</t>
  </si>
  <si>
    <t xml:space="preserve">I / A m^-2 </t>
  </si>
  <si>
    <t>x / m</t>
  </si>
  <si>
    <t>normalized</t>
  </si>
  <si>
    <t>sum</t>
  </si>
  <si>
    <t>phi / V</t>
  </si>
  <si>
    <t>estimated BPE</t>
  </si>
  <si>
    <t>NaCl</t>
  </si>
  <si>
    <t>DClm</t>
  </si>
  <si>
    <t>lambda / 10^-4 m^2 Ohm^-1 mol^-1</t>
  </si>
  <si>
    <t>kappa / S m^-1</t>
  </si>
  <si>
    <t>mol / m^3</t>
  </si>
  <si>
    <t>before passivation</t>
  </si>
  <si>
    <t>fig 1</t>
  </si>
  <si>
    <t>log (i/Acm^-2)</t>
  </si>
  <si>
    <t>I /A m^-2</t>
  </si>
  <si>
    <t>fig2</t>
  </si>
  <si>
    <t>fig5a_NaCl</t>
  </si>
  <si>
    <t>E/V</t>
  </si>
  <si>
    <t>log (i/A cm^-2)</t>
  </si>
  <si>
    <t>for copying</t>
  </si>
  <si>
    <t>E / V</t>
  </si>
  <si>
    <t>I / A m-^2</t>
  </si>
  <si>
    <t>m / g m^-2</t>
  </si>
  <si>
    <t>c / mM</t>
  </si>
  <si>
    <t>m / kg m^-2</t>
  </si>
  <si>
    <t>friction coefficient</t>
  </si>
  <si>
    <t>Friction coefficient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</si>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</sst>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  <xf numFmtId="0" fontId="4" fillId="4" borderId="0" xfId="3"/>
    <xf numFmtId="164" fontId="4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han1987electrochemistry!$E$13:$E$36</c:f>
              <c:numCache>
                <c:formatCode>General</c:formatCode>
                <c:ptCount val="24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</c:numCache>
            </c:numRef>
          </c:xVal>
          <c:yVal>
            <c:numRef>
              <c:f>han1987electrochemistry!$F$13:$F$36</c:f>
              <c:numCache>
                <c:formatCode>General</c:formatCode>
                <c:ptCount val="24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F-4319-90AB-0F273D8A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9936"/>
        <c:axId val="2117261600"/>
      </c:scatterChart>
      <c:valAx>
        <c:axId val="21172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261600"/>
        <c:crosses val="autoZero"/>
        <c:crossBetween val="midCat"/>
      </c:valAx>
      <c:valAx>
        <c:axId val="2117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2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B2B-AF66-80BBC1DE96F6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F-4B2B-AF66-80BBC1DE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8-4AC4-AA9C-E19699B456B2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8-4AC4-AA9C-E19699B456B2}"/>
            </c:ext>
          </c:extLst>
        </c:ser>
        <c:ser>
          <c:idx val="2"/>
          <c:order val="2"/>
          <c:tx>
            <c:v>lower, anodic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yang2014potential!$E$8:$E$24</c:f>
              <c:numCache>
                <c:formatCode>General</c:formatCode>
                <c:ptCount val="17"/>
                <c:pt idx="0">
                  <c:v>-1.20242</c:v>
                </c:pt>
                <c:pt idx="1">
                  <c:v>-0.735294</c:v>
                </c:pt>
                <c:pt idx="2">
                  <c:v>-0.66608999999999996</c:v>
                </c:pt>
                <c:pt idx="3">
                  <c:v>-0.59688600000000003</c:v>
                </c:pt>
                <c:pt idx="4">
                  <c:v>-0.52768199999999998</c:v>
                </c:pt>
                <c:pt idx="5">
                  <c:v>-0.455017</c:v>
                </c:pt>
                <c:pt idx="6">
                  <c:v>-0.39619399999999999</c:v>
                </c:pt>
                <c:pt idx="7">
                  <c:v>-0.31660899999999997</c:v>
                </c:pt>
                <c:pt idx="8">
                  <c:v>-0.22664400000000001</c:v>
                </c:pt>
                <c:pt idx="9">
                  <c:v>-0.119377</c:v>
                </c:pt>
                <c:pt idx="10">
                  <c:v>-1.21107E-2</c:v>
                </c:pt>
                <c:pt idx="11">
                  <c:v>9.5155699999999996E-2</c:v>
                </c:pt>
                <c:pt idx="12">
                  <c:v>0.20242199999999999</c:v>
                </c:pt>
                <c:pt idx="13">
                  <c:v>0.264706</c:v>
                </c:pt>
                <c:pt idx="14">
                  <c:v>0.32006899999999999</c:v>
                </c:pt>
                <c:pt idx="15">
                  <c:v>0.34083000000000002</c:v>
                </c:pt>
                <c:pt idx="16">
                  <c:v>0.351211</c:v>
                </c:pt>
              </c:numCache>
            </c:numRef>
          </c:xVal>
          <c:yVal>
            <c:numRef>
              <c:f>yang2014potential!$G$8:$G$24</c:f>
              <c:numCache>
                <c:formatCode>General</c:formatCode>
                <c:ptCount val="17"/>
                <c:pt idx="0">
                  <c:v>-0.66608553126772463</c:v>
                </c:pt>
                <c:pt idx="1">
                  <c:v>-0.66608553126772463</c:v>
                </c:pt>
                <c:pt idx="2">
                  <c:v>-0.55928091546352987</c:v>
                </c:pt>
                <c:pt idx="3">
                  <c:v>-0.39430292613605805</c:v>
                </c:pt>
                <c:pt idx="4">
                  <c:v>-0.29040226544644487</c:v>
                </c:pt>
                <c:pt idx="5">
                  <c:v>-0.18760309546787163</c:v>
                </c:pt>
                <c:pt idx="6">
                  <c:v>-0.1211964781933232</c:v>
                </c:pt>
                <c:pt idx="7">
                  <c:v>-5.2839658241015247E-2</c:v>
                </c:pt>
                <c:pt idx="8">
                  <c:v>-2.3037216300738274E-2</c:v>
                </c:pt>
                <c:pt idx="9">
                  <c:v>-8.8098801440998267E-3</c:v>
                </c:pt>
                <c:pt idx="10">
                  <c:v>-6.2111211444565006E-3</c:v>
                </c:pt>
                <c:pt idx="11">
                  <c:v>-5.6914116694467944E-3</c:v>
                </c:pt>
                <c:pt idx="12">
                  <c:v>-4.1916981407978966E-3</c:v>
                </c:pt>
                <c:pt idx="13">
                  <c:v>-2.9552212433815103E-3</c:v>
                </c:pt>
                <c:pt idx="14">
                  <c:v>-1.4060798999433427E-3</c:v>
                </c:pt>
                <c:pt idx="15">
                  <c:v>-3.9602262670753141E-4</c:v>
                </c:pt>
                <c:pt idx="16">
                  <c:v>-1.1652255530259886E-4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8-4AC4-AA9C-E19699B456B2}"/>
            </c:ext>
          </c:extLst>
        </c:ser>
        <c:ser>
          <c:idx val="3"/>
          <c:order val="3"/>
          <c:tx>
            <c:v>lower,cathodic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yang2014potential!$E$27:$E$40</c:f>
              <c:numCache>
                <c:formatCode>General</c:formatCode>
                <c:ptCount val="14"/>
                <c:pt idx="0">
                  <c:v>0.37067</c:v>
                </c:pt>
                <c:pt idx="1">
                  <c:v>0.37759799999999999</c:v>
                </c:pt>
                <c:pt idx="2">
                  <c:v>0.40531200000000001</c:v>
                </c:pt>
                <c:pt idx="3">
                  <c:v>0.45034600000000002</c:v>
                </c:pt>
                <c:pt idx="4">
                  <c:v>0.53002300000000002</c:v>
                </c:pt>
                <c:pt idx="5">
                  <c:v>0.57852199999999998</c:v>
                </c:pt>
                <c:pt idx="6">
                  <c:v>0.62009199999999998</c:v>
                </c:pt>
                <c:pt idx="7">
                  <c:v>0.64780599999999999</c:v>
                </c:pt>
                <c:pt idx="8">
                  <c:v>0.66859100000000005</c:v>
                </c:pt>
                <c:pt idx="9">
                  <c:v>0.70669700000000002</c:v>
                </c:pt>
                <c:pt idx="10">
                  <c:v>0.74826800000000004</c:v>
                </c:pt>
                <c:pt idx="11">
                  <c:v>0.76905299999999999</c:v>
                </c:pt>
                <c:pt idx="12">
                  <c:v>0.78290999999999999</c:v>
                </c:pt>
                <c:pt idx="13">
                  <c:v>0.796767</c:v>
                </c:pt>
              </c:numCache>
            </c:numRef>
          </c:xVal>
          <c:yVal>
            <c:numRef>
              <c:f>yang2014potential!$G$27:$G$40</c:f>
              <c:numCache>
                <c:formatCode>General</c:formatCode>
                <c:ptCount val="14"/>
                <c:pt idx="0">
                  <c:v>1.1659233499379063E-4</c:v>
                </c:pt>
                <c:pt idx="1">
                  <c:v>6.7386050019781608E-4</c:v>
                </c:pt>
                <c:pt idx="2">
                  <c:v>1.7685608216421603E-3</c:v>
                </c:pt>
                <c:pt idx="3">
                  <c:v>3.268059839190434E-3</c:v>
                </c:pt>
                <c:pt idx="4">
                  <c:v>4.8496455709137846E-3</c:v>
                </c:pt>
                <c:pt idx="5">
                  <c:v>5.7796295119546546E-3</c:v>
                </c:pt>
                <c:pt idx="6">
                  <c:v>6.3095734448019251E-3</c:v>
                </c:pt>
                <c:pt idx="7">
                  <c:v>7.8566969178147181E-3</c:v>
                </c:pt>
                <c:pt idx="8">
                  <c:v>1.0679969194319587E-2</c:v>
                </c:pt>
                <c:pt idx="9">
                  <c:v>1.3895046356363811E-2</c:v>
                </c:pt>
                <c:pt idx="10">
                  <c:v>1.8077567840276736E-2</c:v>
                </c:pt>
                <c:pt idx="11">
                  <c:v>2.3519603716137902E-2</c:v>
                </c:pt>
                <c:pt idx="12">
                  <c:v>2.9286670428892186E-2</c:v>
                </c:pt>
                <c:pt idx="13">
                  <c:v>3.0599194910938907E-2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8-4AC4-AA9C-E19699B456B2}"/>
            </c:ext>
          </c:extLst>
        </c:ser>
        <c:ser>
          <c:idx val="4"/>
          <c:order val="4"/>
          <c:tx>
            <c:v>upper,anodic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yang2014potential!$E$44:$E$53</c:f>
              <c:numCache>
                <c:formatCode>General</c:formatCode>
                <c:ptCount val="10"/>
                <c:pt idx="0">
                  <c:v>-1.19861</c:v>
                </c:pt>
                <c:pt idx="1">
                  <c:v>-1.1050800000000001</c:v>
                </c:pt>
                <c:pt idx="2">
                  <c:v>-0.99422600000000005</c:v>
                </c:pt>
                <c:pt idx="3">
                  <c:v>-0.66512700000000002</c:v>
                </c:pt>
                <c:pt idx="4">
                  <c:v>-0.53348700000000004</c:v>
                </c:pt>
                <c:pt idx="5">
                  <c:v>-0.44341799999999998</c:v>
                </c:pt>
                <c:pt idx="6">
                  <c:v>-0.40877599999999997</c:v>
                </c:pt>
                <c:pt idx="7">
                  <c:v>-0.38799099999999997</c:v>
                </c:pt>
                <c:pt idx="8">
                  <c:v>-0.37067</c:v>
                </c:pt>
                <c:pt idx="9">
                  <c:v>-0.36374099999999998</c:v>
                </c:pt>
              </c:numCache>
            </c:numRef>
          </c:xVal>
          <c:yVal>
            <c:numRef>
              <c:f>yang2014potential!$G$44:$G$53</c:f>
              <c:numCache>
                <c:formatCode>General</c:formatCode>
                <c:ptCount val="10"/>
                <c:pt idx="0">
                  <c:v>-0.7196809383381485</c:v>
                </c:pt>
                <c:pt idx="1">
                  <c:v>-0.52943177149412712</c:v>
                </c:pt>
                <c:pt idx="2">
                  <c:v>-0.44424239311823782</c:v>
                </c:pt>
                <c:pt idx="3">
                  <c:v>-0.28651014206308578</c:v>
                </c:pt>
                <c:pt idx="4">
                  <c:v>-0.20172512813462798</c:v>
                </c:pt>
                <c:pt idx="5">
                  <c:v>-0.11917632799020482</c:v>
                </c:pt>
                <c:pt idx="6">
                  <c:v>-6.7386050019781638E-2</c:v>
                </c:pt>
                <c:pt idx="7">
                  <c:v>-3.1971278232891795E-2</c:v>
                </c:pt>
                <c:pt idx="8">
                  <c:v>-4.0693027320932145E-3</c:v>
                </c:pt>
                <c:pt idx="9">
                  <c:v>-4.9572406236500889E-4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8-4AC4-AA9C-E19699B456B2}"/>
            </c:ext>
          </c:extLst>
        </c:ser>
        <c:ser>
          <c:idx val="5"/>
          <c:order val="5"/>
          <c:tx>
            <c:v>upper,cathodic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yang2014potential!$E$56:$E$76</c:f>
              <c:numCache>
                <c:formatCode>General</c:formatCode>
                <c:ptCount val="21"/>
                <c:pt idx="0">
                  <c:v>-0.36027700000000001</c:v>
                </c:pt>
                <c:pt idx="1">
                  <c:v>-0.35334900000000002</c:v>
                </c:pt>
                <c:pt idx="2">
                  <c:v>-0.33256400000000003</c:v>
                </c:pt>
                <c:pt idx="3">
                  <c:v>-0.30831399999999998</c:v>
                </c:pt>
                <c:pt idx="4">
                  <c:v>-0.22863700000000001</c:v>
                </c:pt>
                <c:pt idx="5">
                  <c:v>-0.176674</c:v>
                </c:pt>
                <c:pt idx="6">
                  <c:v>-0.124711</c:v>
                </c:pt>
                <c:pt idx="7">
                  <c:v>-6.23557E-2</c:v>
                </c:pt>
                <c:pt idx="8">
                  <c:v>3.4642000000000002E-3</c:v>
                </c:pt>
                <c:pt idx="9">
                  <c:v>7.6212500000000002E-2</c:v>
                </c:pt>
                <c:pt idx="10">
                  <c:v>0.18706700000000001</c:v>
                </c:pt>
                <c:pt idx="11">
                  <c:v>0.232102</c:v>
                </c:pt>
                <c:pt idx="12">
                  <c:v>0.30831399999999998</c:v>
                </c:pt>
                <c:pt idx="13">
                  <c:v>0.38106200000000001</c:v>
                </c:pt>
                <c:pt idx="14">
                  <c:v>0.43302499999999999</c:v>
                </c:pt>
                <c:pt idx="15">
                  <c:v>0.50230900000000001</c:v>
                </c:pt>
                <c:pt idx="16">
                  <c:v>0.55427300000000002</c:v>
                </c:pt>
                <c:pt idx="17">
                  <c:v>0.63394899999999998</c:v>
                </c:pt>
                <c:pt idx="18">
                  <c:v>0.69630499999999995</c:v>
                </c:pt>
                <c:pt idx="19">
                  <c:v>0.77598199999999995</c:v>
                </c:pt>
                <c:pt idx="20">
                  <c:v>0.80715899999999996</c:v>
                </c:pt>
              </c:numCache>
            </c:numRef>
          </c:xVal>
          <c:yVal>
            <c:numRef>
              <c:f>yang2014potential!$G$56:$G$76</c:f>
              <c:numCache>
                <c:formatCode>General</c:formatCode>
                <c:ptCount val="21"/>
                <c:pt idx="0">
                  <c:v>5.4116537293278635E-4</c:v>
                </c:pt>
                <c:pt idx="1">
                  <c:v>1.2181758907208844E-2</c:v>
                </c:pt>
                <c:pt idx="2">
                  <c:v>2.6826869708151669E-2</c:v>
                </c:pt>
                <c:pt idx="3">
                  <c:v>4.744495073313601E-2</c:v>
                </c:pt>
                <c:pt idx="4">
                  <c:v>7.686170251190455E-2</c:v>
                </c:pt>
                <c:pt idx="5">
                  <c:v>8.767181550440506E-2</c:v>
                </c:pt>
                <c:pt idx="6">
                  <c:v>6.4494101981579524E-2</c:v>
                </c:pt>
                <c:pt idx="7">
                  <c:v>4.9572406236500915E-2</c:v>
                </c:pt>
                <c:pt idx="8">
                  <c:v>4.540879737268514E-2</c:v>
                </c:pt>
                <c:pt idx="9">
                  <c:v>3.3404886462537857E-2</c:v>
                </c:pt>
                <c:pt idx="10">
                  <c:v>3.1971278232891795E-2</c:v>
                </c:pt>
                <c:pt idx="11">
                  <c:v>3.8102195409492091E-2</c:v>
                </c:pt>
                <c:pt idx="12">
                  <c:v>4.540879737268514E-2</c:v>
                </c:pt>
                <c:pt idx="13">
                  <c:v>5.4116537293278762E-2</c:v>
                </c:pt>
                <c:pt idx="14">
                  <c:v>7.3564790074427247E-2</c:v>
                </c:pt>
                <c:pt idx="15">
                  <c:v>9.160095468444289E-2</c:v>
                </c:pt>
                <c:pt idx="16">
                  <c:v>0.11917632799020482</c:v>
                </c:pt>
                <c:pt idx="17">
                  <c:v>0.13010380557796195</c:v>
                </c:pt>
                <c:pt idx="18">
                  <c:v>0.15505293806333062</c:v>
                </c:pt>
                <c:pt idx="19">
                  <c:v>0.18478639802480437</c:v>
                </c:pt>
                <c:pt idx="20">
                  <c:v>0.22022164379132625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8-4AC4-AA9C-E19699B4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88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zhang2015control!$I$12:$I$31</c:f>
              <c:numCache>
                <c:formatCode>General</c:formatCode>
                <c:ptCount val="20"/>
                <c:pt idx="0">
                  <c:v>-4.5003398999999998E-3</c:v>
                </c:pt>
                <c:pt idx="1">
                  <c:v>-3.9934760000000001E-3</c:v>
                </c:pt>
                <c:pt idx="2">
                  <c:v>-3.4864432000000002E-3</c:v>
                </c:pt>
                <c:pt idx="3">
                  <c:v>-3.0184557E-3</c:v>
                </c:pt>
                <c:pt idx="4">
                  <c:v>-2.4854150000000004E-3</c:v>
                </c:pt>
                <c:pt idx="5">
                  <c:v>-2.0043898000000004E-3</c:v>
                </c:pt>
                <c:pt idx="6">
                  <c:v>-1.4843361000000002E-3</c:v>
                </c:pt>
                <c:pt idx="7">
                  <c:v>-1.003311E-3</c:v>
                </c:pt>
                <c:pt idx="8">
                  <c:v>-4.9627830000000016E-4</c:v>
                </c:pt>
                <c:pt idx="9">
                  <c:v>1.0737999999999915E-5</c:v>
                </c:pt>
                <c:pt idx="10">
                  <c:v>5.1780459999999984E-4</c:v>
                </c:pt>
                <c:pt idx="11">
                  <c:v>1.0248375000000002E-3</c:v>
                </c:pt>
                <c:pt idx="12">
                  <c:v>1.5058459999999999E-3</c:v>
                </c:pt>
                <c:pt idx="13">
                  <c:v>2.012879E-3</c:v>
                </c:pt>
                <c:pt idx="14">
                  <c:v>2.5199285E-3</c:v>
                </c:pt>
                <c:pt idx="15">
                  <c:v>3.0139580000000006E-3</c:v>
                </c:pt>
                <c:pt idx="16">
                  <c:v>3.4949320000000005E-3</c:v>
                </c:pt>
                <c:pt idx="17">
                  <c:v>4.0019480000000008E-3</c:v>
                </c:pt>
                <c:pt idx="18">
                  <c:v>4.5089129999999998E-3</c:v>
                </c:pt>
                <c:pt idx="19">
                  <c:v>1.3933960000000068E-4</c:v>
                </c:pt>
              </c:numCache>
            </c:numRef>
          </c:xVal>
          <c:yVal>
            <c:numRef>
              <c:f>zhang2015control!$P$12:$P$30</c:f>
              <c:numCache>
                <c:formatCode>General</c:formatCode>
                <c:ptCount val="19"/>
                <c:pt idx="0">
                  <c:v>6.4488438222222222E-2</c:v>
                </c:pt>
                <c:pt idx="1">
                  <c:v>4.942596822222222E-2</c:v>
                </c:pt>
                <c:pt idx="2">
                  <c:v>4.3197423222222232E-2</c:v>
                </c:pt>
                <c:pt idx="3">
                  <c:v>3.5205536222222222E-2</c:v>
                </c:pt>
                <c:pt idx="4">
                  <c:v>2.8974690222222224E-2</c:v>
                </c:pt>
                <c:pt idx="5">
                  <c:v>2.2748440222222222E-2</c:v>
                </c:pt>
                <c:pt idx="6">
                  <c:v>1.7402138222222231E-2</c:v>
                </c:pt>
                <c:pt idx="7">
                  <c:v>1.1175888222222229E-2</c:v>
                </c:pt>
                <c:pt idx="8">
                  <c:v>4.9473402222222247E-3</c:v>
                </c:pt>
                <c:pt idx="9">
                  <c:v>-2.1645977777777735E-3</c:v>
                </c:pt>
                <c:pt idx="10">
                  <c:v>-6.626361777777777E-3</c:v>
                </c:pt>
                <c:pt idx="11">
                  <c:v>-1.2854908777777776E-2</c:v>
                </c:pt>
                <c:pt idx="12">
                  <c:v>-1.9964549777777774E-2</c:v>
                </c:pt>
                <c:pt idx="13">
                  <c:v>-2.6193096777777775E-2</c:v>
                </c:pt>
                <c:pt idx="14">
                  <c:v>-3.1538251777777776E-2</c:v>
                </c:pt>
                <c:pt idx="15">
                  <c:v>-3.7765649777777778E-2</c:v>
                </c:pt>
                <c:pt idx="16">
                  <c:v>-4.6642076777777777E-2</c:v>
                </c:pt>
                <c:pt idx="17">
                  <c:v>-5.3754014777777775E-2</c:v>
                </c:pt>
                <c:pt idx="18">
                  <c:v>-6.3516131777777762E-2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4628-A222-20E23A605057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zhang2015control!$K$12:$K$31</c:f>
              <c:numCache>
                <c:formatCode>General</c:formatCode>
                <c:ptCount val="20"/>
                <c:pt idx="0">
                  <c:v>-4.5120417000000003E-3</c:v>
                </c:pt>
                <c:pt idx="1">
                  <c:v>-3.9923261000000005E-3</c:v>
                </c:pt>
                <c:pt idx="2">
                  <c:v>-3.4985001000000003E-3</c:v>
                </c:pt>
                <c:pt idx="3">
                  <c:v>-2.9916532E-3</c:v>
                </c:pt>
                <c:pt idx="4">
                  <c:v>-2.4847724000000002E-3</c:v>
                </c:pt>
                <c:pt idx="5">
                  <c:v>-1.9778578000000002E-3</c:v>
                </c:pt>
                <c:pt idx="6">
                  <c:v>-1.4839642E-3</c:v>
                </c:pt>
                <c:pt idx="7">
                  <c:v>-9.5105899999999987E-4</c:v>
                </c:pt>
                <c:pt idx="8">
                  <c:v>-4.7016900000000026E-4</c:v>
                </c:pt>
                <c:pt idx="9">
                  <c:v>2.374170000000042E-5</c:v>
                </c:pt>
                <c:pt idx="10">
                  <c:v>5.4364349999999997E-4</c:v>
                </c:pt>
                <c:pt idx="11">
                  <c:v>1.0375709999999997E-3</c:v>
                </c:pt>
                <c:pt idx="12">
                  <c:v>1.5314645999999995E-3</c:v>
                </c:pt>
                <c:pt idx="13">
                  <c:v>1.9993676999999995E-3</c:v>
                </c:pt>
                <c:pt idx="14">
                  <c:v>2.5062484999999997E-3</c:v>
                </c:pt>
                <c:pt idx="15">
                  <c:v>3.0001590000000001E-3</c:v>
                </c:pt>
                <c:pt idx="16">
                  <c:v>3.5070230000000002E-3</c:v>
                </c:pt>
                <c:pt idx="17">
                  <c:v>4.0009165000000008E-3</c:v>
                </c:pt>
                <c:pt idx="18">
                  <c:v>4.5076959999999994E-3</c:v>
                </c:pt>
                <c:pt idx="19">
                  <c:v>2.9548799999999827E-4</c:v>
                </c:pt>
              </c:numCache>
            </c:numRef>
          </c:xVal>
          <c:yVal>
            <c:numRef>
              <c:f>zhang2015control!$Q$12:$Q$30</c:f>
              <c:numCache>
                <c:formatCode>General</c:formatCode>
                <c:ptCount val="19"/>
                <c:pt idx="0">
                  <c:v>0.13221709593333333</c:v>
                </c:pt>
                <c:pt idx="1">
                  <c:v>0.10920293593333336</c:v>
                </c:pt>
                <c:pt idx="2">
                  <c:v>9.2374835933333316E-2</c:v>
                </c:pt>
                <c:pt idx="3">
                  <c:v>7.642897093333334E-2</c:v>
                </c:pt>
                <c:pt idx="4">
                  <c:v>6.2249895933333334E-2</c:v>
                </c:pt>
                <c:pt idx="5">
                  <c:v>4.983760093333333E-2</c:v>
                </c:pt>
                <c:pt idx="6">
                  <c:v>3.6543068933333332E-2</c:v>
                </c:pt>
                <c:pt idx="7">
                  <c:v>2.3245085933333326E-2</c:v>
                </c:pt>
                <c:pt idx="8">
                  <c:v>9.9516989333333292E-3</c:v>
                </c:pt>
                <c:pt idx="9">
                  <c:v>-2.4594450666666698E-3</c:v>
                </c:pt>
                <c:pt idx="10">
                  <c:v>-1.5756278066666671E-2</c:v>
                </c:pt>
                <c:pt idx="11">
                  <c:v>-2.728402986666667E-2</c:v>
                </c:pt>
                <c:pt idx="12">
                  <c:v>-4.057856406666667E-2</c:v>
                </c:pt>
                <c:pt idx="13">
                  <c:v>-5.2987413066666669E-2</c:v>
                </c:pt>
                <c:pt idx="14">
                  <c:v>-6.7166488066666669E-2</c:v>
                </c:pt>
                <c:pt idx="15">
                  <c:v>-7.9577634066666667E-2</c:v>
                </c:pt>
                <c:pt idx="16">
                  <c:v>-9.4640104066666675E-2</c:v>
                </c:pt>
                <c:pt idx="17">
                  <c:v>-0.10793463806666667</c:v>
                </c:pt>
                <c:pt idx="18">
                  <c:v>-0.12741406906666666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D-4628-A222-20E23A605057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zhang2015control!$M$12:$M$31</c:f>
              <c:numCache>
                <c:formatCode>General</c:formatCode>
                <c:ptCount val="20"/>
                <c:pt idx="0">
                  <c:v>-4.4838525000000006E-3</c:v>
                </c:pt>
                <c:pt idx="1">
                  <c:v>-4.0034023000000002E-3</c:v>
                </c:pt>
                <c:pt idx="2">
                  <c:v>-3.4577974E-3</c:v>
                </c:pt>
                <c:pt idx="3">
                  <c:v>-3.0030844000000002E-3</c:v>
                </c:pt>
                <c:pt idx="4">
                  <c:v>-2.4704157999999999E-3</c:v>
                </c:pt>
                <c:pt idx="5">
                  <c:v>-1.9767079999999998E-3</c:v>
                </c:pt>
                <c:pt idx="6">
                  <c:v>-1.4830172E-3</c:v>
                </c:pt>
                <c:pt idx="7">
                  <c:v>-9.7633930000000022E-4</c:v>
                </c:pt>
                <c:pt idx="8">
                  <c:v>-4.5664070000000037E-4</c:v>
                </c:pt>
                <c:pt idx="9">
                  <c:v>2.4079999999999658E-5</c:v>
                </c:pt>
                <c:pt idx="10">
                  <c:v>4.7875930000000009E-4</c:v>
                </c:pt>
                <c:pt idx="11">
                  <c:v>1.0114446E-3</c:v>
                </c:pt>
                <c:pt idx="12">
                  <c:v>1.5181564999999998E-3</c:v>
                </c:pt>
                <c:pt idx="13">
                  <c:v>1.9988429999999997E-3</c:v>
                </c:pt>
                <c:pt idx="14">
                  <c:v>2.4925340000000002E-3</c:v>
                </c:pt>
                <c:pt idx="15">
                  <c:v>3.0121819999999991E-3</c:v>
                </c:pt>
                <c:pt idx="16">
                  <c:v>3.4929199999999996E-3</c:v>
                </c:pt>
                <c:pt idx="17">
                  <c:v>4.0124999999999996E-3</c:v>
                </c:pt>
                <c:pt idx="18">
                  <c:v>4.5060214999999995E-3</c:v>
                </c:pt>
                <c:pt idx="19">
                  <c:v>2.3618329999999972E-4</c:v>
                </c:pt>
              </c:numCache>
            </c:numRef>
          </c:xVal>
          <c:yVal>
            <c:numRef>
              <c:f>zhang2015control!$R$12:$R$30</c:f>
              <c:numCache>
                <c:formatCode>General</c:formatCode>
                <c:ptCount val="19"/>
                <c:pt idx="0">
                  <c:v>0.22958392411111114</c:v>
                </c:pt>
                <c:pt idx="1">
                  <c:v>0.19332234411111113</c:v>
                </c:pt>
                <c:pt idx="2">
                  <c:v>0.16412214411111112</c:v>
                </c:pt>
                <c:pt idx="3">
                  <c:v>0.14199713411111112</c:v>
                </c:pt>
                <c:pt idx="4">
                  <c:v>0.11633166411111112</c:v>
                </c:pt>
                <c:pt idx="5">
                  <c:v>9.3319814111111149E-2</c:v>
                </c:pt>
                <c:pt idx="6">
                  <c:v>6.9424570111111139E-2</c:v>
                </c:pt>
                <c:pt idx="7">
                  <c:v>4.4644784111111141E-2</c:v>
                </c:pt>
                <c:pt idx="8">
                  <c:v>2.0747247111111131E-2</c:v>
                </c:pt>
                <c:pt idx="9">
                  <c:v>-1.3800608888888677E-3</c:v>
                </c:pt>
                <c:pt idx="10">
                  <c:v>-2.527185888888887E-2</c:v>
                </c:pt>
                <c:pt idx="11">
                  <c:v>-5.0053938888888871E-2</c:v>
                </c:pt>
                <c:pt idx="12">
                  <c:v>-7.3066938888888877E-2</c:v>
                </c:pt>
                <c:pt idx="13">
                  <c:v>-9.6961030888888869E-2</c:v>
                </c:pt>
                <c:pt idx="14">
                  <c:v>-0.12085627588888888</c:v>
                </c:pt>
                <c:pt idx="15">
                  <c:v>-0.14740398988888886</c:v>
                </c:pt>
                <c:pt idx="16">
                  <c:v>-0.16864791588888886</c:v>
                </c:pt>
                <c:pt idx="17">
                  <c:v>-0.19872919588888888</c:v>
                </c:pt>
                <c:pt idx="18">
                  <c:v>-0.23145835588888888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D-4628-A222-20E23A60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zhang2015control!$I$62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zhang2015control!$I$64:$I$82</c:f>
              <c:numCache>
                <c:formatCode>General</c:formatCode>
                <c:ptCount val="19"/>
                <c:pt idx="0">
                  <c:v>-4.53578338E-3</c:v>
                </c:pt>
                <c:pt idx="1">
                  <c:v>-4.0135396999999998E-3</c:v>
                </c:pt>
                <c:pt idx="2">
                  <c:v>-3.5299807000000005E-3</c:v>
                </c:pt>
                <c:pt idx="3">
                  <c:v>-3.0270792999999999E-3</c:v>
                </c:pt>
                <c:pt idx="4">
                  <c:v>-2.4854932000000001E-3</c:v>
                </c:pt>
                <c:pt idx="5">
                  <c:v>-2.0019343E-3</c:v>
                </c:pt>
                <c:pt idx="6">
                  <c:v>-1.5183751999999998E-3</c:v>
                </c:pt>
                <c:pt idx="7">
                  <c:v>-1.0348163000000001E-3</c:v>
                </c:pt>
                <c:pt idx="8">
                  <c:v>-5.1257299999999967E-4</c:v>
                </c:pt>
                <c:pt idx="9">
                  <c:v>2.9013599999999861E-5</c:v>
                </c:pt>
                <c:pt idx="10">
                  <c:v>4.9323029999999955E-4</c:v>
                </c:pt>
                <c:pt idx="11">
                  <c:v>1.0154740000000002E-3</c:v>
                </c:pt>
                <c:pt idx="12">
                  <c:v>1.4990329999999999E-3</c:v>
                </c:pt>
                <c:pt idx="13">
                  <c:v>2.0019340000000004E-3</c:v>
                </c:pt>
                <c:pt idx="14">
                  <c:v>2.5048355999999997E-3</c:v>
                </c:pt>
                <c:pt idx="15">
                  <c:v>2.9883946999999999E-3</c:v>
                </c:pt>
                <c:pt idx="16">
                  <c:v>3.4912960000000001E-3</c:v>
                </c:pt>
                <c:pt idx="17">
                  <c:v>4.013539E-3</c:v>
                </c:pt>
                <c:pt idx="18">
                  <c:v>4.5164410000000004E-3</c:v>
                </c:pt>
              </c:numCache>
            </c:numRef>
          </c:xVal>
          <c:yVal>
            <c:numRef>
              <c:f>zhang2015control!$J$64:$J$82</c:f>
              <c:numCache>
                <c:formatCode>General</c:formatCode>
                <c:ptCount val="19"/>
                <c:pt idx="0">
                  <c:v>0.49921260000000001</c:v>
                </c:pt>
                <c:pt idx="1">
                  <c:v>0.42992127000000002</c:v>
                </c:pt>
                <c:pt idx="2">
                  <c:v>0.23779528</c:v>
                </c:pt>
                <c:pt idx="3">
                  <c:v>0.12913387000000001</c:v>
                </c:pt>
                <c:pt idx="4">
                  <c:v>0.10866141999999999</c:v>
                </c:pt>
                <c:pt idx="5">
                  <c:v>9.9212599999999998E-2</c:v>
                </c:pt>
                <c:pt idx="6">
                  <c:v>9.7637794999999999E-2</c:v>
                </c:pt>
                <c:pt idx="7">
                  <c:v>0.1007874</c:v>
                </c:pt>
                <c:pt idx="8">
                  <c:v>9.448819E-2</c:v>
                </c:pt>
                <c:pt idx="9">
                  <c:v>9.1338580000000003E-2</c:v>
                </c:pt>
                <c:pt idx="10">
                  <c:v>9.2913389999999998E-2</c:v>
                </c:pt>
                <c:pt idx="11">
                  <c:v>9.7637794999999999E-2</c:v>
                </c:pt>
                <c:pt idx="12">
                  <c:v>9.7637794999999999E-2</c:v>
                </c:pt>
                <c:pt idx="13">
                  <c:v>9.6062994999999998E-2</c:v>
                </c:pt>
                <c:pt idx="14">
                  <c:v>9.7637794999999999E-2</c:v>
                </c:pt>
                <c:pt idx="15">
                  <c:v>9.9212599999999998E-2</c:v>
                </c:pt>
                <c:pt idx="16">
                  <c:v>9.7637794999999999E-2</c:v>
                </c:pt>
                <c:pt idx="17">
                  <c:v>9.9212599999999998E-2</c:v>
                </c:pt>
                <c:pt idx="18">
                  <c:v>0.10866141999999999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4A98-96A8-4E3551CA4DE0}"/>
            </c:ext>
          </c:extLst>
        </c:ser>
        <c:ser>
          <c:idx val="2"/>
          <c:order val="1"/>
          <c:tx>
            <c:strRef>
              <c:f>zhang2015control!$K$62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zhang2015control!$K$64:$K$82</c:f>
              <c:numCache>
                <c:formatCode>General</c:formatCode>
                <c:ptCount val="19"/>
                <c:pt idx="0">
                  <c:v>-4.5164410200000003E-3</c:v>
                </c:pt>
                <c:pt idx="1">
                  <c:v>-4.0135396999999998E-3</c:v>
                </c:pt>
                <c:pt idx="2">
                  <c:v>-3.5299807000000005E-3</c:v>
                </c:pt>
                <c:pt idx="3">
                  <c:v>-3.0077369000000003E-3</c:v>
                </c:pt>
                <c:pt idx="4">
                  <c:v>-2.5048355999999997E-3</c:v>
                </c:pt>
                <c:pt idx="5">
                  <c:v>-2.0212767E-3</c:v>
                </c:pt>
                <c:pt idx="6">
                  <c:v>-1.5183751999999998E-3</c:v>
                </c:pt>
                <c:pt idx="7">
                  <c:v>-1.0348163000000001E-3</c:v>
                </c:pt>
                <c:pt idx="8">
                  <c:v>-5.1257299999999967E-4</c:v>
                </c:pt>
                <c:pt idx="9">
                  <c:v>9.6709999999999858E-6</c:v>
                </c:pt>
                <c:pt idx="10">
                  <c:v>5.1257299999999967E-4</c:v>
                </c:pt>
                <c:pt idx="11">
                  <c:v>9.9613140000000028E-4</c:v>
                </c:pt>
                <c:pt idx="12">
                  <c:v>1.4990329999999999E-3</c:v>
                </c:pt>
                <c:pt idx="13">
                  <c:v>2.0019340000000004E-3</c:v>
                </c:pt>
                <c:pt idx="14">
                  <c:v>2.5048355999999997E-3</c:v>
                </c:pt>
                <c:pt idx="15">
                  <c:v>3.0270799999999997E-3</c:v>
                </c:pt>
                <c:pt idx="16">
                  <c:v>3.510638E-3</c:v>
                </c:pt>
                <c:pt idx="17">
                  <c:v>4.013539E-3</c:v>
                </c:pt>
                <c:pt idx="18">
                  <c:v>4.5164410000000004E-3</c:v>
                </c:pt>
              </c:numCache>
            </c:numRef>
          </c:xVal>
          <c:yVal>
            <c:numRef>
              <c:f>zhang2015control!$L$64:$L$82</c:f>
              <c:numCache>
                <c:formatCode>General</c:formatCode>
                <c:ptCount val="19"/>
                <c:pt idx="0">
                  <c:v>0.51023620000000003</c:v>
                </c:pt>
                <c:pt idx="1">
                  <c:v>0.47086613999999999</c:v>
                </c:pt>
                <c:pt idx="2">
                  <c:v>0.4</c:v>
                </c:pt>
                <c:pt idx="3">
                  <c:v>0.1984252</c:v>
                </c:pt>
                <c:pt idx="4">
                  <c:v>0.1496063</c:v>
                </c:pt>
                <c:pt idx="5">
                  <c:v>9.9212599999999998E-2</c:v>
                </c:pt>
                <c:pt idx="6">
                  <c:v>9.9212599999999998E-2</c:v>
                </c:pt>
                <c:pt idx="7">
                  <c:v>0.10393701</c:v>
                </c:pt>
                <c:pt idx="8">
                  <c:v>9.7637794999999999E-2</c:v>
                </c:pt>
                <c:pt idx="9">
                  <c:v>9.6062994999999998E-2</c:v>
                </c:pt>
                <c:pt idx="10">
                  <c:v>9.6062994999999998E-2</c:v>
                </c:pt>
                <c:pt idx="11">
                  <c:v>9.9212599999999998E-2</c:v>
                </c:pt>
                <c:pt idx="12">
                  <c:v>9.2913389999999998E-2</c:v>
                </c:pt>
                <c:pt idx="13">
                  <c:v>9.2913389999999998E-2</c:v>
                </c:pt>
                <c:pt idx="14">
                  <c:v>9.9212599999999998E-2</c:v>
                </c:pt>
                <c:pt idx="15">
                  <c:v>9.9212599999999998E-2</c:v>
                </c:pt>
                <c:pt idx="16">
                  <c:v>9.9212599999999998E-2</c:v>
                </c:pt>
                <c:pt idx="17">
                  <c:v>9.9212599999999998E-2</c:v>
                </c:pt>
                <c:pt idx="18">
                  <c:v>9.7637794999999999E-2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1-4A98-96A8-4E3551CA4DE0}"/>
            </c:ext>
          </c:extLst>
        </c:ser>
        <c:ser>
          <c:idx val="4"/>
          <c:order val="2"/>
          <c:tx>
            <c:strRef>
              <c:f>zhang2015control!$M$62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zhang2015control!$M$64:$M$82</c:f>
              <c:numCache>
                <c:formatCode>General</c:formatCode>
                <c:ptCount val="19"/>
                <c:pt idx="0">
                  <c:v>-4.53578338E-3</c:v>
                </c:pt>
                <c:pt idx="1">
                  <c:v>-4.0135396999999998E-3</c:v>
                </c:pt>
                <c:pt idx="2">
                  <c:v>-3.5299807000000005E-3</c:v>
                </c:pt>
                <c:pt idx="3">
                  <c:v>-3.0077369000000003E-3</c:v>
                </c:pt>
                <c:pt idx="4">
                  <c:v>-2.5048355999999997E-3</c:v>
                </c:pt>
                <c:pt idx="5">
                  <c:v>-2.0212767E-3</c:v>
                </c:pt>
                <c:pt idx="6">
                  <c:v>-1.5183751999999998E-3</c:v>
                </c:pt>
                <c:pt idx="7">
                  <c:v>-1.0154738000000001E-3</c:v>
                </c:pt>
                <c:pt idx="8">
                  <c:v>-5.1257299999999967E-4</c:v>
                </c:pt>
                <c:pt idx="9">
                  <c:v>-2.9013599999999861E-5</c:v>
                </c:pt>
                <c:pt idx="10">
                  <c:v>4.9323029999999955E-4</c:v>
                </c:pt>
                <c:pt idx="11">
                  <c:v>9.9613140000000028E-4</c:v>
                </c:pt>
                <c:pt idx="12">
                  <c:v>1.4796905999999996E-3</c:v>
                </c:pt>
                <c:pt idx="13">
                  <c:v>2.0019340000000004E-3</c:v>
                </c:pt>
                <c:pt idx="14">
                  <c:v>2.4854930000000001E-3</c:v>
                </c:pt>
                <c:pt idx="15">
                  <c:v>3.0077370000000003E-3</c:v>
                </c:pt>
                <c:pt idx="16">
                  <c:v>3.510638E-3</c:v>
                </c:pt>
                <c:pt idx="17">
                  <c:v>4.013539E-3</c:v>
                </c:pt>
                <c:pt idx="18">
                  <c:v>4.4970990000000001E-3</c:v>
                </c:pt>
              </c:numCache>
            </c:numRef>
          </c:xVal>
          <c:yVal>
            <c:numRef>
              <c:f>zhang2015control!$N$64:$N$82</c:f>
              <c:numCache>
                <c:formatCode>General</c:formatCode>
                <c:ptCount val="19"/>
                <c:pt idx="0">
                  <c:v>0.51811019999999997</c:v>
                </c:pt>
                <c:pt idx="1">
                  <c:v>0.51023620000000003</c:v>
                </c:pt>
                <c:pt idx="2">
                  <c:v>0.49921260000000001</c:v>
                </c:pt>
                <c:pt idx="3">
                  <c:v>0.39842519999999998</c:v>
                </c:pt>
                <c:pt idx="4">
                  <c:v>0.21732283999999999</c:v>
                </c:pt>
                <c:pt idx="5">
                  <c:v>0.12913387000000001</c:v>
                </c:pt>
                <c:pt idx="6">
                  <c:v>0.1007874</c:v>
                </c:pt>
                <c:pt idx="7">
                  <c:v>9.9212599999999998E-2</c:v>
                </c:pt>
                <c:pt idx="8">
                  <c:v>9.7637794999999999E-2</c:v>
                </c:pt>
                <c:pt idx="9">
                  <c:v>9.7637794999999999E-2</c:v>
                </c:pt>
                <c:pt idx="10">
                  <c:v>9.6062994999999998E-2</c:v>
                </c:pt>
                <c:pt idx="11">
                  <c:v>9.9212599999999998E-2</c:v>
                </c:pt>
                <c:pt idx="12">
                  <c:v>9.9212599999999998E-2</c:v>
                </c:pt>
                <c:pt idx="13">
                  <c:v>9.9212599999999998E-2</c:v>
                </c:pt>
                <c:pt idx="14">
                  <c:v>0.10393701</c:v>
                </c:pt>
                <c:pt idx="15">
                  <c:v>0.10236221</c:v>
                </c:pt>
                <c:pt idx="16">
                  <c:v>9.9212599999999998E-2</c:v>
                </c:pt>
                <c:pt idx="17">
                  <c:v>9.9212599999999998E-2</c:v>
                </c:pt>
                <c:pt idx="18">
                  <c:v>9.7637794999999999E-2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1-4A98-96A8-4E3551CA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zhang2014stick!$D$3:$D$19</c:f>
              <c:numCache>
                <c:formatCode>General</c:formatCode>
                <c:ptCount val="17"/>
                <c:pt idx="0">
                  <c:v>1.0165838999999999E-2</c:v>
                </c:pt>
                <c:pt idx="1">
                  <c:v>1.9666452000000001E-2</c:v>
                </c:pt>
                <c:pt idx="2">
                  <c:v>4.8941076E-2</c:v>
                </c:pt>
                <c:pt idx="3">
                  <c:v>9.9277149999999995E-2</c:v>
                </c:pt>
                <c:pt idx="4">
                  <c:v>0.19848083999999999</c:v>
                </c:pt>
                <c:pt idx="5">
                  <c:v>0.50233715999999995</c:v>
                </c:pt>
                <c:pt idx="6">
                  <c:v>1.0032281999999999</c:v>
                </c:pt>
                <c:pt idx="7">
                  <c:v>2.0046407999999998</c:v>
                </c:pt>
                <c:pt idx="8">
                  <c:v>2.9805481</c:v>
                </c:pt>
                <c:pt idx="9">
                  <c:v>3.9699418999999998</c:v>
                </c:pt>
                <c:pt idx="10">
                  <c:v>5.0488267000000002</c:v>
                </c:pt>
                <c:pt idx="11">
                  <c:v>6.1261783000000003</c:v>
                </c:pt>
                <c:pt idx="12">
                  <c:v>7.1959520000000001</c:v>
                </c:pt>
                <c:pt idx="13">
                  <c:v>8.1623859999999997</c:v>
                </c:pt>
                <c:pt idx="14">
                  <c:v>12.283270999999999</c:v>
                </c:pt>
                <c:pt idx="15">
                  <c:v>15.551345</c:v>
                </c:pt>
                <c:pt idx="16">
                  <c:v>20.638372</c:v>
                </c:pt>
              </c:numCache>
            </c:numRef>
          </c:xVal>
          <c:yVal>
            <c:numRef>
              <c:f>zhang2014stick!$E$3:$E$19</c:f>
              <c:numCache>
                <c:formatCode>General</c:formatCode>
                <c:ptCount val="17"/>
                <c:pt idx="0">
                  <c:v>2.7834032E-8</c:v>
                </c:pt>
                <c:pt idx="1">
                  <c:v>4.6595090000000004E-8</c:v>
                </c:pt>
                <c:pt idx="2">
                  <c:v>8.8802959999999992E-8</c:v>
                </c:pt>
                <c:pt idx="3">
                  <c:v>1.1942310000000002E-7</c:v>
                </c:pt>
                <c:pt idx="4">
                  <c:v>1.9385222999999999E-7</c:v>
                </c:pt>
                <c:pt idx="5">
                  <c:v>2.7981477999999999E-7</c:v>
                </c:pt>
                <c:pt idx="6">
                  <c:v>3.1444222999999999E-7</c:v>
                </c:pt>
                <c:pt idx="7">
                  <c:v>3.6897053000000002E-7</c:v>
                </c:pt>
                <c:pt idx="8">
                  <c:v>5.2351859999999997E-7</c:v>
                </c:pt>
                <c:pt idx="9">
                  <c:v>6.7427649999999993E-7</c:v>
                </c:pt>
                <c:pt idx="10">
                  <c:v>8.5695710000000003E-7</c:v>
                </c:pt>
                <c:pt idx="11">
                  <c:v>1.0436992999999999E-6</c:v>
                </c:pt>
                <c:pt idx="12">
                  <c:v>1.1906941000000001E-6</c:v>
                </c:pt>
                <c:pt idx="13">
                  <c:v>1.2063976E-6</c:v>
                </c:pt>
                <c:pt idx="14">
                  <c:v>1.22559296E-6</c:v>
                </c:pt>
                <c:pt idx="15">
                  <c:v>1.2411065999999999E-6</c:v>
                </c:pt>
                <c:pt idx="16">
                  <c:v>1.2565386999999999E-6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D-46B9-B85A-318E0123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56528"/>
        <c:axId val="816857776"/>
      </c:scatterChart>
      <c:valAx>
        <c:axId val="81685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857776"/>
        <c:crosses val="autoZero"/>
        <c:crossBetween val="midCat"/>
      </c:valAx>
      <c:valAx>
        <c:axId val="8168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8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zhang2014stick!$A$23:$A$36</c:f>
              <c:numCache>
                <c:formatCode>General</c:formatCode>
                <c:ptCount val="14"/>
                <c:pt idx="0">
                  <c:v>0.01</c:v>
                </c:pt>
                <c:pt idx="1">
                  <c:v>2.0127853000000001E-2</c:v>
                </c:pt>
                <c:pt idx="2">
                  <c:v>4.8963609999999998E-2</c:v>
                </c:pt>
                <c:pt idx="3">
                  <c:v>0.1</c:v>
                </c:pt>
                <c:pt idx="4">
                  <c:v>0.19836651</c:v>
                </c:pt>
                <c:pt idx="5">
                  <c:v>0.30714380000000002</c:v>
                </c:pt>
                <c:pt idx="6">
                  <c:v>0.48963610000000002</c:v>
                </c:pt>
                <c:pt idx="7">
                  <c:v>0.98553234000000001</c:v>
                </c:pt>
                <c:pt idx="8">
                  <c:v>2.0127853999999998</c:v>
                </c:pt>
                <c:pt idx="9">
                  <c:v>4.9682399999999998</c:v>
                </c:pt>
                <c:pt idx="10">
                  <c:v>7.9201639999999998</c:v>
                </c:pt>
                <c:pt idx="11">
                  <c:v>12.085886</c:v>
                </c:pt>
                <c:pt idx="12">
                  <c:v>15.038869999999999</c:v>
                </c:pt>
                <c:pt idx="13">
                  <c:v>20.127853000000002</c:v>
                </c:pt>
              </c:numCache>
            </c:numRef>
          </c:xVal>
          <c:yVal>
            <c:numRef>
              <c:f>zhang2014stick!$B$23:$B$36</c:f>
              <c:numCache>
                <c:formatCode>General</c:formatCode>
                <c:ptCount val="14"/>
                <c:pt idx="0">
                  <c:v>0.41970444000000001</c:v>
                </c:pt>
                <c:pt idx="1">
                  <c:v>0.36650245999999997</c:v>
                </c:pt>
                <c:pt idx="2">
                  <c:v>0.24827585999999999</c:v>
                </c:pt>
                <c:pt idx="3">
                  <c:v>0.10788178</c:v>
                </c:pt>
                <c:pt idx="4">
                  <c:v>8.8669949999999997E-2</c:v>
                </c:pt>
                <c:pt idx="5">
                  <c:v>8.8669949999999997E-2</c:v>
                </c:pt>
                <c:pt idx="6">
                  <c:v>8.7192119999999998E-2</c:v>
                </c:pt>
                <c:pt idx="7">
                  <c:v>8.7192119999999998E-2</c:v>
                </c:pt>
                <c:pt idx="8">
                  <c:v>8.8669949999999997E-2</c:v>
                </c:pt>
                <c:pt idx="9">
                  <c:v>8.8669949999999997E-2</c:v>
                </c:pt>
                <c:pt idx="10">
                  <c:v>8.8669949999999997E-2</c:v>
                </c:pt>
                <c:pt idx="11">
                  <c:v>9.0147785999999994E-2</c:v>
                </c:pt>
                <c:pt idx="12">
                  <c:v>8.8669949999999997E-2</c:v>
                </c:pt>
                <c:pt idx="13">
                  <c:v>8.8669949999999997E-2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8-488F-950A-9E1618E2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36352"/>
        <c:axId val="1345525952"/>
      </c:scatterChart>
      <c:valAx>
        <c:axId val="1345536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525952"/>
        <c:crosses val="autoZero"/>
        <c:crossBetween val="midCat"/>
      </c:valAx>
      <c:valAx>
        <c:axId val="13455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55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gojic2008passivation!$A$2:$A$3</c:f>
              <c:strCache>
                <c:ptCount val="2"/>
                <c:pt idx="0">
                  <c:v>fig 1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gojic2008passivation!$B$5:$B$17</c:f>
              <c:numCache>
                <c:formatCode>General</c:formatCode>
                <c:ptCount val="13"/>
                <c:pt idx="0">
                  <c:v>-0.21093999999999999</c:v>
                </c:pt>
                <c:pt idx="1">
                  <c:v>-0.20710700000000001</c:v>
                </c:pt>
                <c:pt idx="2">
                  <c:v>-0.19727900000000001</c:v>
                </c:pt>
                <c:pt idx="3">
                  <c:v>-0.18382399999999999</c:v>
                </c:pt>
                <c:pt idx="4">
                  <c:v>-0.15451000000000001</c:v>
                </c:pt>
                <c:pt idx="5">
                  <c:v>-0.12764200000000001</c:v>
                </c:pt>
                <c:pt idx="6">
                  <c:v>-0.101969</c:v>
                </c:pt>
                <c:pt idx="7">
                  <c:v>-8.4826299999999993E-2</c:v>
                </c:pt>
                <c:pt idx="8">
                  <c:v>-7.2531399999999996E-2</c:v>
                </c:pt>
                <c:pt idx="9">
                  <c:v>-6.3842300000000005E-2</c:v>
                </c:pt>
                <c:pt idx="10">
                  <c:v>-5.9624099999999999E-2</c:v>
                </c:pt>
                <c:pt idx="11">
                  <c:v>-5.9375699999999997E-2</c:v>
                </c:pt>
                <c:pt idx="12">
                  <c:v>-5.8746199999999998E-2</c:v>
                </c:pt>
              </c:numCache>
            </c:numRef>
          </c:xVal>
          <c:yVal>
            <c:numRef>
              <c:f>gojic2008passivation!$C$5:$C$17</c:f>
              <c:numCache>
                <c:formatCode>General</c:formatCode>
                <c:ptCount val="13"/>
                <c:pt idx="0">
                  <c:v>-0.13087298256613572</c:v>
                </c:pt>
                <c:pt idx="1">
                  <c:v>-5.2420360100846206E-2</c:v>
                </c:pt>
                <c:pt idx="2">
                  <c:v>-3.2149927655352031E-2</c:v>
                </c:pt>
                <c:pt idx="3">
                  <c:v>-2.1936129433748449E-2</c:v>
                </c:pt>
                <c:pt idx="4">
                  <c:v>-1.1854957462545449E-2</c:v>
                </c:pt>
                <c:pt idx="5">
                  <c:v>-6.8281019984687144E-3</c:v>
                </c:pt>
                <c:pt idx="6">
                  <c:v>-3.5355745575563475E-3</c:v>
                </c:pt>
                <c:pt idx="7">
                  <c:v>-1.99232415320983E-3</c:v>
                </c:pt>
                <c:pt idx="8">
                  <c:v>-1.0307657986519836E-3</c:v>
                </c:pt>
                <c:pt idx="9">
                  <c:v>-4.309530909753506E-4</c:v>
                </c:pt>
                <c:pt idx="10">
                  <c:v>-2.5423187472969461E-5</c:v>
                </c:pt>
                <c:pt idx="11">
                  <c:v>-7.3984373406256707E-6</c:v>
                </c:pt>
                <c:pt idx="12">
                  <c:v>-1.3659663474288727E-4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3-402C-AE97-2E0D249B2F94}"/>
            </c:ext>
          </c:extLst>
        </c:ser>
        <c:ser>
          <c:idx val="1"/>
          <c:order val="1"/>
          <c:tx>
            <c:strRef>
              <c:f>gojic2008passivation!$A$19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gojic2008passivation!$B$20:$B$35</c:f>
              <c:numCache>
                <c:formatCode>General</c:formatCode>
                <c:ptCount val="16"/>
                <c:pt idx="0">
                  <c:v>-5.9384300000000001E-2</c:v>
                </c:pt>
                <c:pt idx="1">
                  <c:v>-5.7380100000000003E-2</c:v>
                </c:pt>
                <c:pt idx="2">
                  <c:v>-5.2853499999999998E-2</c:v>
                </c:pt>
                <c:pt idx="3">
                  <c:v>-4.33722E-2</c:v>
                </c:pt>
                <c:pt idx="4">
                  <c:v>-2.1655899999999999E-2</c:v>
                </c:pt>
                <c:pt idx="5">
                  <c:v>1.8342199999999999E-2</c:v>
                </c:pt>
                <c:pt idx="6">
                  <c:v>6.8095699999999995E-2</c:v>
                </c:pt>
                <c:pt idx="7">
                  <c:v>0.114231</c:v>
                </c:pt>
                <c:pt idx="8">
                  <c:v>0.16645499999999999</c:v>
                </c:pt>
                <c:pt idx="9">
                  <c:v>0.19925000000000001</c:v>
                </c:pt>
                <c:pt idx="10">
                  <c:v>0.22111600000000001</c:v>
                </c:pt>
                <c:pt idx="11">
                  <c:v>0.24649799999999999</c:v>
                </c:pt>
                <c:pt idx="12">
                  <c:v>0.26700699999999999</c:v>
                </c:pt>
                <c:pt idx="13">
                  <c:v>0.277833</c:v>
                </c:pt>
                <c:pt idx="14">
                  <c:v>0.28875800000000001</c:v>
                </c:pt>
                <c:pt idx="15">
                  <c:v>0.29841499999999999</c:v>
                </c:pt>
              </c:numCache>
            </c:numRef>
          </c:xVal>
          <c:yVal>
            <c:numRef>
              <c:f>gojic2008passivation!$C$20:$C$35</c:f>
              <c:numCache>
                <c:formatCode>General</c:formatCode>
                <c:ptCount val="16"/>
                <c:pt idx="0">
                  <c:v>7.7202257519855162E-6</c:v>
                </c:pt>
                <c:pt idx="1">
                  <c:v>6.4860456351647659E-5</c:v>
                </c:pt>
                <c:pt idx="2">
                  <c:v>3.4856999484289054E-4</c:v>
                </c:pt>
                <c:pt idx="3">
                  <c:v>1.1985054134218936E-3</c:v>
                </c:pt>
                <c:pt idx="4">
                  <c:v>2.8719706676154644E-3</c:v>
                </c:pt>
                <c:pt idx="5">
                  <c:v>5.6887912809262375E-3</c:v>
                </c:pt>
                <c:pt idx="6">
                  <c:v>9.9236171276049188E-3</c:v>
                </c:pt>
                <c:pt idx="7">
                  <c:v>1.4911454236560382E-2</c:v>
                </c:pt>
                <c:pt idx="8">
                  <c:v>2.1480777664871491E-2</c:v>
                </c:pt>
                <c:pt idx="9">
                  <c:v>2.6629315306874516E-2</c:v>
                </c:pt>
                <c:pt idx="10">
                  <c:v>3.0297026026614139E-2</c:v>
                </c:pt>
                <c:pt idx="11">
                  <c:v>6.6691425442854196E-2</c:v>
                </c:pt>
                <c:pt idx="12">
                  <c:v>0.15314047858857427</c:v>
                </c:pt>
                <c:pt idx="13">
                  <c:v>0.27809296338178868</c:v>
                </c:pt>
                <c:pt idx="14">
                  <c:v>0.30952091459490516</c:v>
                </c:pt>
                <c:pt idx="15">
                  <c:v>0.44471317911948688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3-402C-AE97-2E0D249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gojic2008passivation!$A$43:$A$44</c:f>
              <c:strCache>
                <c:ptCount val="2"/>
                <c:pt idx="0">
                  <c:v>fig2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gojic2008passivation!$B$45:$B$56</c:f>
              <c:numCache>
                <c:formatCode>General</c:formatCode>
                <c:ptCount val="12"/>
                <c:pt idx="0">
                  <c:v>-0.179421</c:v>
                </c:pt>
                <c:pt idx="1">
                  <c:v>-0.17684900000000001</c:v>
                </c:pt>
                <c:pt idx="2">
                  <c:v>-0.169132</c:v>
                </c:pt>
                <c:pt idx="3">
                  <c:v>-0.15626999999999999</c:v>
                </c:pt>
                <c:pt idx="4">
                  <c:v>-0.14340800000000001</c:v>
                </c:pt>
                <c:pt idx="5">
                  <c:v>-0.117685</c:v>
                </c:pt>
                <c:pt idx="6">
                  <c:v>-8.6816699999999997E-2</c:v>
                </c:pt>
                <c:pt idx="7">
                  <c:v>-7.1382600000000004E-2</c:v>
                </c:pt>
                <c:pt idx="8">
                  <c:v>-6.10932E-2</c:v>
                </c:pt>
                <c:pt idx="9">
                  <c:v>-5.5948600000000001E-2</c:v>
                </c:pt>
                <c:pt idx="10">
                  <c:v>-5.5948600000000001E-2</c:v>
                </c:pt>
                <c:pt idx="11">
                  <c:v>-5.5948600000000001E-2</c:v>
                </c:pt>
              </c:numCache>
            </c:numRef>
          </c:xVal>
          <c:yVal>
            <c:numRef>
              <c:f>gojic2008passivation!$C$45:$C$56</c:f>
              <c:numCache>
                <c:formatCode>General</c:formatCode>
                <c:ptCount val="12"/>
                <c:pt idx="0">
                  <c:v>-7.4624253548807182E-2</c:v>
                </c:pt>
                <c:pt idx="1">
                  <c:v>-3.2881377261216788E-2</c:v>
                </c:pt>
                <c:pt idx="2">
                  <c:v>-1.9797483970457337E-2</c:v>
                </c:pt>
                <c:pt idx="3">
                  <c:v>-1.5065029970520557E-2</c:v>
                </c:pt>
                <c:pt idx="4">
                  <c:v>-1.1242166162405037E-2</c:v>
                </c:pt>
                <c:pt idx="5">
                  <c:v>-4.9535893391222429E-3</c:v>
                </c:pt>
                <c:pt idx="6">
                  <c:v>-2.1826293957303454E-3</c:v>
                </c:pt>
                <c:pt idx="7">
                  <c:v>-1.215486109171802E-3</c:v>
                </c:pt>
                <c:pt idx="8">
                  <c:v>-6.0208803947540837E-4</c:v>
                </c:pt>
                <c:pt idx="9">
                  <c:v>-1.4773724634398526E-5</c:v>
                </c:pt>
                <c:pt idx="10">
                  <c:v>-6.5096853925550077E-5</c:v>
                </c:pt>
                <c:pt idx="11">
                  <c:v>-3.4863420972303604E-4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283-9EE4-EBC84E234EB2}"/>
            </c:ext>
          </c:extLst>
        </c:ser>
        <c:ser>
          <c:idx val="1"/>
          <c:order val="1"/>
          <c:tx>
            <c:strRef>
              <c:f>gojic2008passivation!$A$58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gojic2008passivation!$B$59:$B$73</c:f>
              <c:numCache>
                <c:formatCode>General</c:formatCode>
                <c:ptCount val="15"/>
                <c:pt idx="0">
                  <c:v>-5.0803899999999999E-2</c:v>
                </c:pt>
                <c:pt idx="1">
                  <c:v>-4.3086800000000001E-2</c:v>
                </c:pt>
                <c:pt idx="2">
                  <c:v>-3.53698E-2</c:v>
                </c:pt>
                <c:pt idx="3">
                  <c:v>-2.2508E-2</c:v>
                </c:pt>
                <c:pt idx="4">
                  <c:v>5.7877800000000002E-3</c:v>
                </c:pt>
                <c:pt idx="5">
                  <c:v>4.6945300000000002E-2</c:v>
                </c:pt>
                <c:pt idx="6">
                  <c:v>0.103537</c:v>
                </c:pt>
                <c:pt idx="7">
                  <c:v>0.175563</c:v>
                </c:pt>
                <c:pt idx="8">
                  <c:v>0.22700999999999999</c:v>
                </c:pt>
                <c:pt idx="9">
                  <c:v>0.26559500000000003</c:v>
                </c:pt>
                <c:pt idx="10">
                  <c:v>0.30932500000000002</c:v>
                </c:pt>
                <c:pt idx="11">
                  <c:v>0.35048200000000002</c:v>
                </c:pt>
                <c:pt idx="12">
                  <c:v>0.39163999999999999</c:v>
                </c:pt>
                <c:pt idx="13">
                  <c:v>0.46881</c:v>
                </c:pt>
                <c:pt idx="14">
                  <c:v>0.53569100000000003</c:v>
                </c:pt>
              </c:numCache>
            </c:numRef>
          </c:xVal>
          <c:yVal>
            <c:numRef>
              <c:f>gojic2008passivation!$C$59:$C$73</c:f>
              <c:numCache>
                <c:formatCode>General</c:formatCode>
                <c:ptCount val="15"/>
                <c:pt idx="0">
                  <c:v>1.5361725485899434E-5</c:v>
                </c:pt>
                <c:pt idx="1">
                  <c:v>1.5664624904754488E-4</c:v>
                </c:pt>
                <c:pt idx="2">
                  <c:v>5.4612241242768978E-4</c:v>
                </c:pt>
                <c:pt idx="3">
                  <c:v>1.1024781729776169E-3</c:v>
                </c:pt>
                <c:pt idx="4">
                  <c:v>2.0990848782620145E-3</c:v>
                </c:pt>
                <c:pt idx="5">
                  <c:v>3.3528953614664282E-3</c:v>
                </c:pt>
                <c:pt idx="6">
                  <c:v>5.7904191225389015E-3</c:v>
                </c:pt>
                <c:pt idx="7">
                  <c:v>1.0811849705944687E-2</c:v>
                </c:pt>
                <c:pt idx="8">
                  <c:v>1.6287708943006102E-2</c:v>
                </c:pt>
                <c:pt idx="9">
                  <c:v>2.0585432691601114E-2</c:v>
                </c:pt>
                <c:pt idx="10">
                  <c:v>2.3598260990413376E-2</c:v>
                </c:pt>
                <c:pt idx="11">
                  <c:v>2.6016567662159922E-2</c:v>
                </c:pt>
                <c:pt idx="12">
                  <c:v>3.1012016045510488E-2</c:v>
                </c:pt>
                <c:pt idx="13">
                  <c:v>4.8578041325699137E-2</c:v>
                </c:pt>
                <c:pt idx="14">
                  <c:v>7.7594332233443863E-2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C-4283-9EE4-EBC84E23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han1987electrochemistry!$E$13:$E$43</c:f>
              <c:numCache>
                <c:formatCode>General</c:formatCode>
                <c:ptCount val="31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  <c:pt idx="24">
                  <c:v>0.50226499999999996</c:v>
                </c:pt>
                <c:pt idx="25">
                  <c:v>0.50554200000000005</c:v>
                </c:pt>
                <c:pt idx="26">
                  <c:v>0.52055499999999999</c:v>
                </c:pt>
                <c:pt idx="27">
                  <c:v>0.52048700000000003</c:v>
                </c:pt>
                <c:pt idx="28">
                  <c:v>0.53217800000000004</c:v>
                </c:pt>
                <c:pt idx="29">
                  <c:v>0.54385799999999995</c:v>
                </c:pt>
                <c:pt idx="30">
                  <c:v>0.56386700000000001</c:v>
                </c:pt>
              </c:numCache>
            </c:numRef>
          </c:xVal>
          <c:yVal>
            <c:numRef>
              <c:f>han1987electrochemistry!$F$13:$F$43</c:f>
              <c:numCache>
                <c:formatCode>General</c:formatCode>
                <c:ptCount val="31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  <c:pt idx="24">
                  <c:v>0.1122767931966262</c:v>
                </c:pt>
                <c:pt idx="25">
                  <c:v>0.17743937537613733</c:v>
                </c:pt>
                <c:pt idx="26">
                  <c:v>0.32684361101433507</c:v>
                </c:pt>
                <c:pt idx="27">
                  <c:v>0.47128107460713703</c:v>
                </c:pt>
                <c:pt idx="28">
                  <c:v>0.70108390985321989</c:v>
                </c:pt>
                <c:pt idx="29">
                  <c:v>1.1085365066512263</c:v>
                </c:pt>
                <c:pt idx="30">
                  <c:v>2.606933782509786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8-41A7-B32A-546BF230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5776"/>
        <c:axId val="2117257856"/>
      </c:scatterChart>
      <c:valAx>
        <c:axId val="21172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257856"/>
        <c:crosses val="autoZero"/>
        <c:crossBetween val="midCat"/>
      </c:valAx>
      <c:valAx>
        <c:axId val="2117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10</xdr:row>
      <xdr:rowOff>71437</xdr:rowOff>
    </xdr:from>
    <xdr:to>
      <xdr:col>25</xdr:col>
      <xdr:colOff>314325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46</xdr:row>
      <xdr:rowOff>161925</xdr:rowOff>
    </xdr:from>
    <xdr:to>
      <xdr:col>25</xdr:col>
      <xdr:colOff>190500</xdr:colOff>
      <xdr:row>61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24</xdr:col>
      <xdr:colOff>590550</xdr:colOff>
      <xdr:row>45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64</xdr:row>
      <xdr:rowOff>0</xdr:rowOff>
    </xdr:from>
    <xdr:to>
      <xdr:col>23</xdr:col>
      <xdr:colOff>590550</xdr:colOff>
      <xdr:row>78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13</xdr:col>
      <xdr:colOff>428625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133350</xdr:rowOff>
    </xdr:from>
    <xdr:to>
      <xdr:col>13</xdr:col>
      <xdr:colOff>438150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2</xdr:row>
      <xdr:rowOff>28575</xdr:rowOff>
    </xdr:from>
    <xdr:to>
      <xdr:col>15</xdr:col>
      <xdr:colOff>481012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171450</xdr:rowOff>
    </xdr:from>
    <xdr:to>
      <xdr:col>18</xdr:col>
      <xdr:colOff>342900</xdr:colOff>
      <xdr:row>32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114300</xdr:rowOff>
    </xdr:from>
    <xdr:to>
      <xdr:col>16</xdr:col>
      <xdr:colOff>933450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31</xdr:row>
      <xdr:rowOff>152400</xdr:rowOff>
    </xdr:from>
    <xdr:to>
      <xdr:col>16</xdr:col>
      <xdr:colOff>800100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1</xdr:row>
      <xdr:rowOff>171450</xdr:rowOff>
    </xdr:from>
    <xdr:to>
      <xdr:col>21</xdr:col>
      <xdr:colOff>385762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17</xdr:row>
      <xdr:rowOff>85725</xdr:rowOff>
    </xdr:from>
    <xdr:to>
      <xdr:col>21</xdr:col>
      <xdr:colOff>428625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235</v>
      </c>
      <c r="E1" t="s">
        <v>253</v>
      </c>
    </row>
    <row r="2" spans="1:5" x14ac:dyDescent="0.25">
      <c r="A2" t="s">
        <v>241</v>
      </c>
      <c r="B2" t="s">
        <v>242</v>
      </c>
    </row>
    <row r="3" spans="1:5" x14ac:dyDescent="0.25">
      <c r="B3" t="s">
        <v>243</v>
      </c>
      <c r="E3" t="s">
        <v>257</v>
      </c>
    </row>
    <row r="4" spans="1:5" x14ac:dyDescent="0.25">
      <c r="B4" t="s">
        <v>248</v>
      </c>
    </row>
    <row r="5" spans="1:5" x14ac:dyDescent="0.25">
      <c r="B5" t="s">
        <v>249</v>
      </c>
    </row>
    <row r="6" spans="1:5" x14ac:dyDescent="0.25">
      <c r="A6" t="s">
        <v>254</v>
      </c>
      <c r="B6" t="s">
        <v>255</v>
      </c>
      <c r="E6" t="s">
        <v>252</v>
      </c>
    </row>
    <row r="7" spans="1:5" x14ac:dyDescent="0.25">
      <c r="B7" t="s">
        <v>256</v>
      </c>
      <c r="E7" t="s">
        <v>258</v>
      </c>
    </row>
    <row r="8" spans="1:5" x14ac:dyDescent="0.25">
      <c r="A8" t="s">
        <v>246</v>
      </c>
      <c r="B8" t="s">
        <v>247</v>
      </c>
    </row>
    <row r="9" spans="1:5" x14ac:dyDescent="0.25">
      <c r="A9" t="s">
        <v>233</v>
      </c>
      <c r="B9" t="s">
        <v>234</v>
      </c>
    </row>
    <row r="10" spans="1:5" x14ac:dyDescent="0.25">
      <c r="B10" t="s">
        <v>244</v>
      </c>
    </row>
    <row r="11" spans="1:5" x14ac:dyDescent="0.25">
      <c r="B11" t="s">
        <v>245</v>
      </c>
    </row>
    <row r="12" spans="1:5" x14ac:dyDescent="0.25">
      <c r="A12" t="s">
        <v>236</v>
      </c>
      <c r="B12" t="s">
        <v>237</v>
      </c>
    </row>
    <row r="13" spans="1:5" x14ac:dyDescent="0.25">
      <c r="B13" t="s">
        <v>238</v>
      </c>
    </row>
    <row r="14" spans="1:5" x14ac:dyDescent="0.25">
      <c r="B14" t="s">
        <v>239</v>
      </c>
    </row>
    <row r="15" spans="1:5" x14ac:dyDescent="0.25">
      <c r="B15" t="s">
        <v>240</v>
      </c>
    </row>
    <row r="16" spans="1:5" x14ac:dyDescent="0.25">
      <c r="B16" t="s">
        <v>250</v>
      </c>
      <c r="E16" t="s">
        <v>252</v>
      </c>
    </row>
    <row r="17" spans="2:2" x14ac:dyDescent="0.25">
      <c r="B17" t="s">
        <v>251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286</v>
      </c>
      <c r="B1" t="s">
        <v>287</v>
      </c>
      <c r="C1" t="s">
        <v>264</v>
      </c>
      <c r="E1" t="s">
        <v>286</v>
      </c>
      <c r="F1" t="s">
        <v>264</v>
      </c>
    </row>
    <row r="2" spans="1:6" x14ac:dyDescent="0.25">
      <c r="A2">
        <v>6.0593099999999997E-2</v>
      </c>
      <c r="B2">
        <v>-5.7782499999999999</v>
      </c>
      <c r="C2">
        <f>0-10^B2*100^2</f>
        <v>-1.6662877440902883E-2</v>
      </c>
      <c r="E2">
        <f>A2</f>
        <v>6.0593099999999997E-2</v>
      </c>
      <c r="F2">
        <f>C2</f>
        <v>-1.6662877440902883E-2</v>
      </c>
    </row>
    <row r="3" spans="1:6" x14ac:dyDescent="0.25">
      <c r="A3">
        <v>7.8406199999999995E-2</v>
      </c>
      <c r="B3">
        <v>-5.9114000000000004</v>
      </c>
      <c r="C3">
        <f t="shared" ref="C3:C11" si="0">0-10^B3*100^2</f>
        <v>-1.2263092383087345E-2</v>
      </c>
      <c r="E3">
        <f t="shared" ref="E3:E24" si="1">A3</f>
        <v>7.8406199999999995E-2</v>
      </c>
      <c r="F3">
        <f t="shared" ref="F3:F24" si="2">C3</f>
        <v>-1.2263092383087345E-2</v>
      </c>
    </row>
    <row r="4" spans="1:6" x14ac:dyDescent="0.25">
      <c r="A4">
        <v>0.103828</v>
      </c>
      <c r="B4">
        <v>-6.04434</v>
      </c>
      <c r="C4">
        <f t="shared" si="0"/>
        <v>-9.0294230243862291E-3</v>
      </c>
      <c r="E4">
        <f t="shared" si="1"/>
        <v>0.103828</v>
      </c>
      <c r="F4">
        <f t="shared" si="2"/>
        <v>-9.0294230243862291E-3</v>
      </c>
    </row>
    <row r="5" spans="1:6" x14ac:dyDescent="0.25">
      <c r="A5">
        <v>0.12545500000000001</v>
      </c>
      <c r="B5">
        <v>-6.19794</v>
      </c>
      <c r="C5">
        <f t="shared" si="0"/>
        <v>-6.3395728964336972E-3</v>
      </c>
      <c r="E5">
        <f t="shared" si="1"/>
        <v>0.12545500000000001</v>
      </c>
      <c r="F5">
        <f t="shared" si="2"/>
        <v>-6.3395728964336972E-3</v>
      </c>
    </row>
    <row r="6" spans="1:6" x14ac:dyDescent="0.25">
      <c r="A6">
        <v>0.14964</v>
      </c>
      <c r="B6">
        <v>-6.4028900000000002</v>
      </c>
      <c r="C6">
        <f t="shared" si="0"/>
        <v>-3.9546677293258873E-3</v>
      </c>
      <c r="E6">
        <f t="shared" si="1"/>
        <v>0.14964</v>
      </c>
      <c r="F6">
        <f t="shared" si="2"/>
        <v>-3.9546677293258873E-3</v>
      </c>
    </row>
    <row r="7" spans="1:6" x14ac:dyDescent="0.25">
      <c r="A7">
        <v>0.16494</v>
      </c>
      <c r="B7">
        <v>-6.5875300000000001</v>
      </c>
      <c r="C7">
        <f t="shared" si="0"/>
        <v>-2.5850562640339332E-3</v>
      </c>
      <c r="E7">
        <f t="shared" si="1"/>
        <v>0.16494</v>
      </c>
      <c r="F7">
        <f t="shared" si="2"/>
        <v>-2.5850562640339332E-3</v>
      </c>
    </row>
    <row r="8" spans="1:6" x14ac:dyDescent="0.25">
      <c r="A8">
        <v>0.17647699999999999</v>
      </c>
      <c r="B8">
        <v>-6.8648300000000004</v>
      </c>
      <c r="C8">
        <f t="shared" si="0"/>
        <v>-1.3651173928406282E-3</v>
      </c>
      <c r="E8">
        <f t="shared" si="1"/>
        <v>0.17647699999999999</v>
      </c>
      <c r="F8">
        <f t="shared" si="2"/>
        <v>-1.3651173928406282E-3</v>
      </c>
    </row>
    <row r="9" spans="1:6" x14ac:dyDescent="0.25">
      <c r="A9">
        <v>0.17779600000000001</v>
      </c>
      <c r="B9">
        <v>-6.9779099999999996</v>
      </c>
      <c r="C9">
        <f t="shared" si="0"/>
        <v>-1.052179897268847E-3</v>
      </c>
      <c r="E9">
        <f t="shared" si="1"/>
        <v>0.17779600000000001</v>
      </c>
      <c r="F9">
        <f t="shared" si="2"/>
        <v>-1.052179897268847E-3</v>
      </c>
    </row>
    <row r="10" spans="1:6" x14ac:dyDescent="0.25">
      <c r="A10">
        <v>0.177901</v>
      </c>
      <c r="B10">
        <v>-7.21441</v>
      </c>
      <c r="C10">
        <f t="shared" si="0"/>
        <v>-6.1036553121098978E-4</v>
      </c>
      <c r="E10">
        <f t="shared" si="1"/>
        <v>0.177901</v>
      </c>
      <c r="F10">
        <f t="shared" si="2"/>
        <v>-6.1036553121098978E-4</v>
      </c>
    </row>
    <row r="11" spans="1:6" x14ac:dyDescent="0.25">
      <c r="A11">
        <v>0.196353</v>
      </c>
      <c r="B11">
        <v>-8.7768700000000006</v>
      </c>
      <c r="C11">
        <f t="shared" si="0"/>
        <v>-1.67159090686865E-5</v>
      </c>
      <c r="E11">
        <f t="shared" si="1"/>
        <v>0.196353</v>
      </c>
      <c r="F11">
        <f t="shared" si="2"/>
        <v>-1.67159090686865E-5</v>
      </c>
    </row>
    <row r="12" spans="1:6" x14ac:dyDescent="0.25">
      <c r="A12">
        <v>0.217056</v>
      </c>
      <c r="B12">
        <v>-6.8636400000000002</v>
      </c>
      <c r="C12">
        <f t="shared" ref="C12:C24" si="3">10^B12*100^2</f>
        <v>1.3688630479485528E-3</v>
      </c>
      <c r="E12">
        <f t="shared" si="1"/>
        <v>0.217056</v>
      </c>
      <c r="F12">
        <f t="shared" si="2"/>
        <v>1.3688630479485528E-3</v>
      </c>
    </row>
    <row r="13" spans="1:6" x14ac:dyDescent="0.25">
      <c r="A13">
        <v>0.23847199999999999</v>
      </c>
      <c r="B13">
        <v>-6.5442400000000003</v>
      </c>
      <c r="C13">
        <f t="shared" si="3"/>
        <v>2.8560118167405132E-3</v>
      </c>
      <c r="E13">
        <f t="shared" si="1"/>
        <v>0.23847199999999999</v>
      </c>
      <c r="F13">
        <f t="shared" si="2"/>
        <v>2.8560118167405132E-3</v>
      </c>
    </row>
    <row r="14" spans="1:6" x14ac:dyDescent="0.25">
      <c r="A14">
        <v>0.25612800000000002</v>
      </c>
      <c r="B14">
        <v>-6.3277799999999997</v>
      </c>
      <c r="C14">
        <f t="shared" si="3"/>
        <v>4.701322025629469E-3</v>
      </c>
      <c r="E14">
        <f t="shared" si="1"/>
        <v>0.25612800000000002</v>
      </c>
      <c r="F14">
        <f t="shared" si="2"/>
        <v>4.701322025629469E-3</v>
      </c>
    </row>
    <row r="15" spans="1:6" x14ac:dyDescent="0.25">
      <c r="A15">
        <v>0.27890799999999999</v>
      </c>
      <c r="B15">
        <v>-6.2242800000000003</v>
      </c>
      <c r="C15">
        <f t="shared" si="3"/>
        <v>5.9665048776740091E-3</v>
      </c>
      <c r="E15">
        <f t="shared" si="1"/>
        <v>0.27890799999999999</v>
      </c>
      <c r="F15">
        <f t="shared" si="2"/>
        <v>5.9665048776740091E-3</v>
      </c>
    </row>
    <row r="16" spans="1:6" x14ac:dyDescent="0.25">
      <c r="A16">
        <v>0.302956</v>
      </c>
      <c r="B16">
        <v>-6.1207500000000001</v>
      </c>
      <c r="C16">
        <f t="shared" si="3"/>
        <v>7.5726868847586885E-3</v>
      </c>
      <c r="E16">
        <f t="shared" si="1"/>
        <v>0.302956</v>
      </c>
      <c r="F16">
        <f t="shared" si="2"/>
        <v>7.5726868847586885E-3</v>
      </c>
    </row>
    <row r="17" spans="1:6" x14ac:dyDescent="0.25">
      <c r="A17">
        <v>0.31814599999999998</v>
      </c>
      <c r="B17">
        <v>-6.0586000000000002</v>
      </c>
      <c r="C17">
        <f t="shared" si="3"/>
        <v>8.7377577511801863E-3</v>
      </c>
      <c r="E17">
        <f t="shared" si="1"/>
        <v>0.31814599999999998</v>
      </c>
      <c r="F17">
        <f t="shared" si="2"/>
        <v>8.7377577511801863E-3</v>
      </c>
    </row>
    <row r="18" spans="1:6" x14ac:dyDescent="0.25">
      <c r="A18">
        <v>0.347275</v>
      </c>
      <c r="B18">
        <v>-5.9754899999999997</v>
      </c>
      <c r="C18">
        <f t="shared" si="3"/>
        <v>1.0580592784309664E-2</v>
      </c>
      <c r="E18">
        <f t="shared" si="1"/>
        <v>0.347275</v>
      </c>
      <c r="F18">
        <f t="shared" si="2"/>
        <v>1.0580592784309664E-2</v>
      </c>
    </row>
    <row r="19" spans="1:6" x14ac:dyDescent="0.25">
      <c r="A19">
        <v>0.40301199999999998</v>
      </c>
      <c r="B19">
        <v>-5.8401699999999996</v>
      </c>
      <c r="C19">
        <f t="shared" si="3"/>
        <v>1.4448740792984095E-2</v>
      </c>
      <c r="E19">
        <f t="shared" si="1"/>
        <v>0.40301199999999998</v>
      </c>
      <c r="F19">
        <f t="shared" si="2"/>
        <v>1.4448740792984095E-2</v>
      </c>
    </row>
    <row r="20" spans="1:6" x14ac:dyDescent="0.25">
      <c r="A20">
        <v>0.45622600000000002</v>
      </c>
      <c r="B20">
        <v>-5.7357800000000001</v>
      </c>
      <c r="C20">
        <f t="shared" si="3"/>
        <v>1.8374689119055702E-2</v>
      </c>
      <c r="E20">
        <f t="shared" si="1"/>
        <v>0.45622600000000002</v>
      </c>
      <c r="F20">
        <f t="shared" si="2"/>
        <v>1.8374689119055702E-2</v>
      </c>
    </row>
    <row r="21" spans="1:6" x14ac:dyDescent="0.25">
      <c r="A21">
        <v>0.53352999999999995</v>
      </c>
      <c r="B21">
        <v>-5.6203900000000004</v>
      </c>
      <c r="C21">
        <f t="shared" si="3"/>
        <v>2.3966797143631195E-2</v>
      </c>
      <c r="E21">
        <f t="shared" si="1"/>
        <v>0.53352999999999995</v>
      </c>
      <c r="F21">
        <f t="shared" si="2"/>
        <v>2.3966797143631195E-2</v>
      </c>
    </row>
    <row r="22" spans="1:6" x14ac:dyDescent="0.25">
      <c r="A22">
        <v>0.600684</v>
      </c>
      <c r="B22">
        <v>-5.4950299999999999</v>
      </c>
      <c r="C22">
        <f t="shared" si="3"/>
        <v>3.1986741454775057E-2</v>
      </c>
      <c r="E22">
        <f t="shared" si="1"/>
        <v>0.600684</v>
      </c>
      <c r="F22">
        <f t="shared" si="2"/>
        <v>3.1986741454775057E-2</v>
      </c>
    </row>
    <row r="23" spans="1:6" x14ac:dyDescent="0.25">
      <c r="A23">
        <v>0.66024300000000002</v>
      </c>
      <c r="B23">
        <v>-5.4007300000000003</v>
      </c>
      <c r="C23">
        <f t="shared" si="3"/>
        <v>3.9743855942631412E-2</v>
      </c>
      <c r="E23">
        <f t="shared" si="1"/>
        <v>0.66024300000000002</v>
      </c>
      <c r="F23">
        <f t="shared" si="2"/>
        <v>3.9743855942631412E-2</v>
      </c>
    </row>
    <row r="24" spans="1:6" x14ac:dyDescent="0.25">
      <c r="A24">
        <v>0.68682699999999997</v>
      </c>
      <c r="B24">
        <v>-5.2971199999999996</v>
      </c>
      <c r="C24">
        <f t="shared" si="3"/>
        <v>5.0452187375683209E-2</v>
      </c>
      <c r="E24">
        <f t="shared" si="1"/>
        <v>0.68682699999999997</v>
      </c>
      <c r="F24">
        <f t="shared" si="2"/>
        <v>5.0452187375683209E-2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43" workbookViewId="0">
      <selection activeCell="J64" sqref="J64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6" sqref="B6"/>
    </sheetView>
  </sheetViews>
  <sheetFormatPr defaultRowHeight="15" x14ac:dyDescent="0.25"/>
  <cols>
    <col min="2" max="2" width="18.42578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211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212</v>
      </c>
      <c r="K8" s="6" t="s">
        <v>218</v>
      </c>
    </row>
    <row r="9" spans="1:12" s="6" customFormat="1" x14ac:dyDescent="0.25">
      <c r="D9" s="6" t="s">
        <v>133</v>
      </c>
      <c r="E9" s="6" t="s">
        <v>214</v>
      </c>
      <c r="F9" s="9">
        <v>42592</v>
      </c>
      <c r="G9" s="9"/>
      <c r="H9" s="9" t="s">
        <v>210</v>
      </c>
      <c r="J9" s="9" t="s">
        <v>227</v>
      </c>
    </row>
    <row r="10" spans="1:12" s="7" customFormat="1" x14ac:dyDescent="0.25">
      <c r="D10" s="7" t="s">
        <v>133</v>
      </c>
      <c r="F10" s="10">
        <v>42594</v>
      </c>
      <c r="H10" s="7" t="s">
        <v>210</v>
      </c>
      <c r="I10" s="7" t="s">
        <v>228</v>
      </c>
      <c r="J10" s="7" t="s">
        <v>232</v>
      </c>
    </row>
    <row r="11" spans="1:12" x14ac:dyDescent="0.25">
      <c r="F11"/>
      <c r="G11"/>
      <c r="H11"/>
    </row>
    <row r="12" spans="1:12" x14ac:dyDescent="0.25">
      <c r="B12" t="s">
        <v>135</v>
      </c>
      <c r="D12" t="s">
        <v>138</v>
      </c>
      <c r="F12" s="8">
        <v>42566</v>
      </c>
      <c r="I12" t="s">
        <v>139</v>
      </c>
      <c r="J12" t="s">
        <v>140</v>
      </c>
      <c r="K12" t="s">
        <v>150</v>
      </c>
      <c r="L12" t="s">
        <v>148</v>
      </c>
    </row>
    <row r="13" spans="1:12" s="6" customFormat="1" x14ac:dyDescent="0.25">
      <c r="D13" s="6" t="s">
        <v>151</v>
      </c>
      <c r="F13" s="9"/>
      <c r="G13" s="9"/>
      <c r="H13" s="9"/>
      <c r="I13" s="6" t="s">
        <v>142</v>
      </c>
    </row>
    <row r="14" spans="1:12" s="6" customFormat="1" x14ac:dyDescent="0.25">
      <c r="D14" s="6" t="s">
        <v>151</v>
      </c>
      <c r="E14" s="6" t="s">
        <v>217</v>
      </c>
      <c r="F14" s="9">
        <v>42579</v>
      </c>
      <c r="G14" s="9"/>
      <c r="H14" s="9" t="s">
        <v>210</v>
      </c>
      <c r="I14" s="6" t="s">
        <v>167</v>
      </c>
      <c r="J14" s="6" t="s">
        <v>209</v>
      </c>
      <c r="K14" s="6" t="s">
        <v>218</v>
      </c>
    </row>
    <row r="15" spans="1:12" s="6" customFormat="1" x14ac:dyDescent="0.25">
      <c r="D15" s="6" t="s">
        <v>151</v>
      </c>
      <c r="E15" s="6" t="s">
        <v>216</v>
      </c>
      <c r="F15" s="9">
        <v>42592</v>
      </c>
      <c r="G15" s="9"/>
      <c r="H15" s="9" t="s">
        <v>210</v>
      </c>
      <c r="I15" s="6" t="s">
        <v>167</v>
      </c>
      <c r="J15" s="9" t="s">
        <v>227</v>
      </c>
    </row>
    <row r="16" spans="1:12" s="7" customFormat="1" x14ac:dyDescent="0.25">
      <c r="D16" s="7" t="s">
        <v>151</v>
      </c>
      <c r="F16" s="10">
        <v>42594</v>
      </c>
      <c r="G16" s="10"/>
      <c r="H16" s="10" t="s">
        <v>210</v>
      </c>
      <c r="I16" s="7" t="s">
        <v>228</v>
      </c>
      <c r="J16" s="7" t="s">
        <v>232</v>
      </c>
    </row>
    <row r="18" spans="2:11" s="6" customFormat="1" x14ac:dyDescent="0.25">
      <c r="B18" s="6" t="s">
        <v>136</v>
      </c>
      <c r="D18" s="6" t="s">
        <v>141</v>
      </c>
      <c r="F18" s="9">
        <v>42566</v>
      </c>
      <c r="G18" s="9"/>
      <c r="H18" s="9"/>
      <c r="I18" s="6" t="s">
        <v>142</v>
      </c>
      <c r="J18" s="6" t="s">
        <v>143</v>
      </c>
    </row>
    <row r="19" spans="2:11" s="7" customFormat="1" x14ac:dyDescent="0.25">
      <c r="D19" s="7" t="s">
        <v>141</v>
      </c>
      <c r="F19" s="10">
        <v>42578</v>
      </c>
      <c r="G19" s="10"/>
      <c r="H19" s="10"/>
      <c r="I19" s="7" t="s">
        <v>167</v>
      </c>
      <c r="J19" s="7" t="s">
        <v>168</v>
      </c>
    </row>
    <row r="20" spans="2:11" s="6" customFormat="1" x14ac:dyDescent="0.25">
      <c r="D20" s="6" t="s">
        <v>152</v>
      </c>
      <c r="F20" s="9"/>
      <c r="G20" s="9"/>
      <c r="H20" s="9"/>
      <c r="I20" s="6" t="s">
        <v>142</v>
      </c>
    </row>
    <row r="21" spans="2:11" s="6" customFormat="1" x14ac:dyDescent="0.25">
      <c r="D21" s="6" t="s">
        <v>152</v>
      </c>
      <c r="F21" s="9">
        <v>42578</v>
      </c>
      <c r="G21" s="9"/>
      <c r="H21" s="9"/>
      <c r="I21" s="6" t="s">
        <v>167</v>
      </c>
      <c r="J21" s="6" t="s">
        <v>169</v>
      </c>
    </row>
    <row r="22" spans="2:11" s="6" customFormat="1" x14ac:dyDescent="0.25">
      <c r="D22" s="6" t="s">
        <v>152</v>
      </c>
      <c r="E22" s="6" t="s">
        <v>215</v>
      </c>
      <c r="F22" s="9">
        <v>42579</v>
      </c>
      <c r="G22" s="9">
        <v>42583</v>
      </c>
      <c r="H22" s="9"/>
      <c r="I22" s="6" t="s">
        <v>167</v>
      </c>
      <c r="J22" s="6" t="s">
        <v>203</v>
      </c>
      <c r="K22" s="6" t="s">
        <v>218</v>
      </c>
    </row>
    <row r="23" spans="2:11" s="6" customFormat="1" x14ac:dyDescent="0.25">
      <c r="D23" s="6" t="s">
        <v>152</v>
      </c>
      <c r="E23" s="6" t="s">
        <v>214</v>
      </c>
      <c r="F23" s="9">
        <v>42592</v>
      </c>
      <c r="G23" s="9"/>
      <c r="H23" s="9" t="s">
        <v>210</v>
      </c>
      <c r="I23" s="6" t="s">
        <v>167</v>
      </c>
      <c r="J23" s="6" t="s">
        <v>231</v>
      </c>
    </row>
    <row r="24" spans="2:11" s="12" customFormat="1" x14ac:dyDescent="0.25">
      <c r="D24" s="12" t="s">
        <v>152</v>
      </c>
      <c r="F24" s="13">
        <v>42594</v>
      </c>
      <c r="G24" s="13"/>
      <c r="H24" s="13" t="s">
        <v>210</v>
      </c>
      <c r="I24" s="12" t="s">
        <v>228</v>
      </c>
    </row>
    <row r="26" spans="2:11" x14ac:dyDescent="0.25">
      <c r="B26" t="s">
        <v>146</v>
      </c>
      <c r="D26" t="s">
        <v>145</v>
      </c>
      <c r="F26" s="8">
        <v>42568</v>
      </c>
      <c r="I26" t="s">
        <v>147</v>
      </c>
      <c r="J26" t="s">
        <v>149</v>
      </c>
    </row>
    <row r="27" spans="2:11" s="6" customFormat="1" x14ac:dyDescent="0.25">
      <c r="D27" s="6" t="s">
        <v>153</v>
      </c>
      <c r="F27" s="9">
        <v>42574</v>
      </c>
      <c r="G27" s="9"/>
      <c r="H27" s="9"/>
      <c r="I27" s="6" t="s">
        <v>147</v>
      </c>
      <c r="J27" s="6" t="s">
        <v>155</v>
      </c>
      <c r="K27" s="6" t="s">
        <v>169</v>
      </c>
    </row>
    <row r="28" spans="2:11" s="6" customFormat="1" x14ac:dyDescent="0.25">
      <c r="D28" s="6" t="s">
        <v>153</v>
      </c>
      <c r="E28" s="6" t="s">
        <v>229</v>
      </c>
      <c r="F28" s="9">
        <v>42579</v>
      </c>
      <c r="G28" s="9"/>
      <c r="H28" s="9"/>
      <c r="I28" s="6" t="s">
        <v>180</v>
      </c>
      <c r="J28" s="6" t="s">
        <v>230</v>
      </c>
    </row>
    <row r="29" spans="2:11" s="6" customFormat="1" x14ac:dyDescent="0.25">
      <c r="D29" s="6" t="s">
        <v>219</v>
      </c>
      <c r="E29" s="6" t="s">
        <v>220</v>
      </c>
      <c r="F29" s="9"/>
      <c r="G29" s="9"/>
      <c r="H29" s="9"/>
      <c r="I29" s="6" t="s">
        <v>180</v>
      </c>
      <c r="J29" s="6" t="s">
        <v>230</v>
      </c>
    </row>
    <row r="30" spans="2:11" s="12" customFormat="1" x14ac:dyDescent="0.25">
      <c r="D30" s="12" t="s">
        <v>153</v>
      </c>
      <c r="F30" s="13">
        <v>42594</v>
      </c>
      <c r="I30" s="12" t="s">
        <v>228</v>
      </c>
    </row>
    <row r="33" spans="2:11" s="6" customFormat="1" x14ac:dyDescent="0.25">
      <c r="B33" s="6" t="s">
        <v>95</v>
      </c>
      <c r="C33" s="6" t="s">
        <v>96</v>
      </c>
      <c r="D33" s="6" t="s">
        <v>157</v>
      </c>
      <c r="F33" s="9">
        <v>42575</v>
      </c>
      <c r="G33" s="9"/>
      <c r="H33" s="9"/>
      <c r="I33" s="6" t="s">
        <v>158</v>
      </c>
      <c r="J33" s="6" t="s">
        <v>159</v>
      </c>
    </row>
    <row r="34" spans="2:11" x14ac:dyDescent="0.25">
      <c r="C34" t="s">
        <v>96</v>
      </c>
      <c r="D34" t="s">
        <v>157</v>
      </c>
      <c r="F34" s="8">
        <v>42578</v>
      </c>
      <c r="G34" s="8">
        <v>42579</v>
      </c>
      <c r="I34" t="s">
        <v>158</v>
      </c>
    </row>
    <row r="35" spans="2:11" x14ac:dyDescent="0.25">
      <c r="C35" t="s">
        <v>96</v>
      </c>
      <c r="D35" t="s">
        <v>182</v>
      </c>
      <c r="E35" t="s">
        <v>183</v>
      </c>
      <c r="F35" s="8">
        <v>42579</v>
      </c>
      <c r="I35" t="s">
        <v>158</v>
      </c>
    </row>
    <row r="40" spans="2:11" s="6" customFormat="1" x14ac:dyDescent="0.25">
      <c r="B40" s="6" t="s">
        <v>198</v>
      </c>
      <c r="D40" s="6" t="s">
        <v>199</v>
      </c>
      <c r="F40" s="9">
        <v>42583</v>
      </c>
      <c r="G40" s="9">
        <v>42583</v>
      </c>
      <c r="H40" s="9"/>
      <c r="J40" s="6" t="s">
        <v>200</v>
      </c>
    </row>
    <row r="41" spans="2:11" s="6" customFormat="1" x14ac:dyDescent="0.25">
      <c r="D41" s="6" t="s">
        <v>201</v>
      </c>
      <c r="F41" s="9">
        <v>42583</v>
      </c>
      <c r="G41" s="9">
        <v>42584</v>
      </c>
      <c r="H41" s="9"/>
      <c r="J41" s="6" t="s">
        <v>202</v>
      </c>
      <c r="K41" s="6" t="s">
        <v>206</v>
      </c>
    </row>
    <row r="42" spans="2:11" s="6" customFormat="1" x14ac:dyDescent="0.25">
      <c r="D42" s="6" t="s">
        <v>204</v>
      </c>
      <c r="E42" s="6" t="s">
        <v>205</v>
      </c>
      <c r="F42" s="9">
        <v>42587</v>
      </c>
      <c r="G42" s="9">
        <v>42587</v>
      </c>
      <c r="H42" s="9"/>
      <c r="K42" s="6" t="s">
        <v>206</v>
      </c>
    </row>
    <row r="43" spans="2:11" x14ac:dyDescent="0.25">
      <c r="D43" t="s">
        <v>201</v>
      </c>
      <c r="F43" s="8">
        <v>42587</v>
      </c>
      <c r="G43" s="8">
        <v>42587</v>
      </c>
    </row>
    <row r="44" spans="2:11" x14ac:dyDescent="0.25">
      <c r="D44" t="s">
        <v>204</v>
      </c>
      <c r="F44" s="8">
        <v>42587</v>
      </c>
      <c r="G44" s="8">
        <v>42587</v>
      </c>
    </row>
    <row r="45" spans="2:11" s="7" customFormat="1" x14ac:dyDescent="0.25">
      <c r="D45" s="7" t="s">
        <v>207</v>
      </c>
      <c r="F45" s="10">
        <v>42588</v>
      </c>
      <c r="G45" s="10"/>
      <c r="H45" s="10"/>
      <c r="J45" s="7" t="s">
        <v>208</v>
      </c>
    </row>
    <row r="46" spans="2:11" x14ac:dyDescent="0.25">
      <c r="D46" t="s">
        <v>207</v>
      </c>
      <c r="F46" s="8">
        <v>42587</v>
      </c>
      <c r="G46" s="8">
        <v>42587</v>
      </c>
      <c r="J46" t="s">
        <v>213</v>
      </c>
    </row>
    <row r="47" spans="2:11" x14ac:dyDescent="0.25">
      <c r="D47" t="s">
        <v>221</v>
      </c>
      <c r="E47" t="s">
        <v>222</v>
      </c>
      <c r="F47" s="8">
        <v>42593</v>
      </c>
      <c r="J47" t="s">
        <v>223</v>
      </c>
    </row>
    <row r="48" spans="2:11" s="12" customFormat="1" x14ac:dyDescent="0.25">
      <c r="D48" s="12" t="s">
        <v>207</v>
      </c>
      <c r="E48" s="12" t="s">
        <v>225</v>
      </c>
      <c r="F48" s="13">
        <v>42594</v>
      </c>
      <c r="G48" s="13">
        <v>42594</v>
      </c>
      <c r="H48" s="13" t="s">
        <v>224</v>
      </c>
      <c r="J48" s="12" t="s">
        <v>226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tabSelected="1" topLeftCell="A46" workbookViewId="0">
      <selection activeCell="M64" sqref="M64:N82"/>
    </sheetView>
  </sheetViews>
  <sheetFormatPr defaultRowHeight="15" x14ac:dyDescent="0.25"/>
  <cols>
    <col min="9" max="10" width="12" bestFit="1" customWidth="1"/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190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185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184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191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186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187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I8" t="s">
        <v>271</v>
      </c>
      <c r="T8" t="s">
        <v>192</v>
      </c>
      <c r="U8" s="1">
        <f>SUM(U2:U6)</f>
        <v>0.1185099978503988</v>
      </c>
      <c r="V8" s="1" t="s">
        <v>196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I9">
        <v>0.1</v>
      </c>
      <c r="K9">
        <v>0.2</v>
      </c>
      <c r="M9">
        <v>0.4</v>
      </c>
      <c r="P9">
        <v>0.1</v>
      </c>
      <c r="Q9">
        <v>0.2</v>
      </c>
      <c r="R9">
        <v>0.4</v>
      </c>
      <c r="V9" t="s">
        <v>197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  <c r="I10">
        <f>I9*0.001</f>
        <v>1E-4</v>
      </c>
      <c r="K10">
        <f t="shared" ref="K10" si="2">K9*0.001</f>
        <v>2.0000000000000001E-4</v>
      </c>
      <c r="M10">
        <f t="shared" ref="M10" si="3">M9*0.001</f>
        <v>4.0000000000000002E-4</v>
      </c>
      <c r="P10">
        <f>P9*0.001</f>
        <v>1E-4</v>
      </c>
      <c r="Q10">
        <f t="shared" ref="Q10:R10" si="4">Q9*0.001</f>
        <v>2.0000000000000001E-4</v>
      </c>
      <c r="R10">
        <f t="shared" si="4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  <c r="I11" t="s">
        <v>270</v>
      </c>
      <c r="J11" t="s">
        <v>7</v>
      </c>
      <c r="K11" t="s">
        <v>270</v>
      </c>
      <c r="L11" t="s">
        <v>7</v>
      </c>
      <c r="M11" t="s">
        <v>270</v>
      </c>
      <c r="N11" t="s">
        <v>7</v>
      </c>
      <c r="P11" t="s">
        <v>273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  <c r="I12">
        <f>(B12-5)/1000</f>
        <v>-4.5003398999999998E-3</v>
      </c>
      <c r="J12">
        <f>C12/1000</f>
        <v>8.7942215000000004E-2</v>
      </c>
      <c r="K12">
        <f t="shared" ref="K12:K30" si="5">(D12-5)/1000</f>
        <v>-4.5120417000000003E-3</v>
      </c>
      <c r="L12">
        <f t="shared" ref="L12:L30" si="6">E12/1000</f>
        <v>0.15596457</v>
      </c>
      <c r="M12">
        <f t="shared" ref="M12:M30" si="7">(F12-5)/1000</f>
        <v>-4.4838525000000006E-3</v>
      </c>
      <c r="N12">
        <f t="shared" ref="N12:N30" si="8">G12/1000</f>
        <v>0.26991986000000001</v>
      </c>
      <c r="P12">
        <f>J12-J$32</f>
        <v>6.4488438222222222E-2</v>
      </c>
      <c r="Q12">
        <f>L12-L$32</f>
        <v>0.13221709593333333</v>
      </c>
      <c r="R12">
        <f>N12-N$32</f>
        <v>0.22958392411111114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  <c r="I13">
        <f t="shared" ref="I13:I30" si="9">(B13-5)/1000</f>
        <v>-3.9934760000000001E-3</v>
      </c>
      <c r="J13">
        <f t="shared" ref="J13:J30" si="10">C13/1000</f>
        <v>7.2879744999999996E-2</v>
      </c>
      <c r="K13">
        <f t="shared" si="5"/>
        <v>-3.9923261000000005E-3</v>
      </c>
      <c r="L13">
        <f t="shared" si="6"/>
        <v>0.13295041000000002</v>
      </c>
      <c r="M13">
        <f t="shared" si="7"/>
        <v>-4.0034023000000002E-3</v>
      </c>
      <c r="N13">
        <f t="shared" si="8"/>
        <v>0.23365828</v>
      </c>
      <c r="P13">
        <f t="shared" ref="P13:P30" si="11">J13-J$32</f>
        <v>4.942596822222222E-2</v>
      </c>
      <c r="Q13">
        <f t="shared" ref="Q13:Q30" si="12">L13-L$32</f>
        <v>0.10920293593333336</v>
      </c>
      <c r="R13">
        <f t="shared" ref="R13:R30" si="13">N13-N$32</f>
        <v>0.19332234411111113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  <c r="I14">
        <f t="shared" si="9"/>
        <v>-3.4864432000000002E-3</v>
      </c>
      <c r="J14">
        <f t="shared" si="10"/>
        <v>6.6651200000000008E-2</v>
      </c>
      <c r="K14">
        <f t="shared" si="5"/>
        <v>-3.4985001000000003E-3</v>
      </c>
      <c r="L14">
        <f t="shared" si="6"/>
        <v>0.11612230999999999</v>
      </c>
      <c r="M14">
        <f t="shared" si="7"/>
        <v>-3.4577974E-3</v>
      </c>
      <c r="N14">
        <f t="shared" si="8"/>
        <v>0.20445807999999999</v>
      </c>
      <c r="P14">
        <f t="shared" si="11"/>
        <v>4.3197423222222232E-2</v>
      </c>
      <c r="Q14">
        <f t="shared" si="12"/>
        <v>9.2374835933333316E-2</v>
      </c>
      <c r="R14">
        <f t="shared" si="13"/>
        <v>0.16412214411111112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  <c r="I15">
        <f t="shared" si="9"/>
        <v>-3.0184557E-3</v>
      </c>
      <c r="J15">
        <f t="shared" si="10"/>
        <v>5.8659312999999998E-2</v>
      </c>
      <c r="K15">
        <f t="shared" si="5"/>
        <v>-2.9916532E-3</v>
      </c>
      <c r="L15">
        <f t="shared" si="6"/>
        <v>0.100176445</v>
      </c>
      <c r="M15">
        <f t="shared" si="7"/>
        <v>-3.0030844000000002E-3</v>
      </c>
      <c r="N15">
        <f t="shared" si="8"/>
        <v>0.18233306999999999</v>
      </c>
      <c r="P15">
        <f t="shared" si="11"/>
        <v>3.5205536222222222E-2</v>
      </c>
      <c r="Q15">
        <f t="shared" si="12"/>
        <v>7.642897093333334E-2</v>
      </c>
      <c r="R15">
        <f t="shared" si="13"/>
        <v>0.14199713411111112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  <c r="I16">
        <f t="shared" si="9"/>
        <v>-2.4854150000000004E-3</v>
      </c>
      <c r="J16">
        <f t="shared" si="10"/>
        <v>5.2428466999999999E-2</v>
      </c>
      <c r="K16">
        <f t="shared" si="5"/>
        <v>-2.4847724000000002E-3</v>
      </c>
      <c r="L16">
        <f t="shared" si="6"/>
        <v>8.5997370000000004E-2</v>
      </c>
      <c r="M16">
        <f t="shared" si="7"/>
        <v>-2.4704157999999999E-3</v>
      </c>
      <c r="N16">
        <f t="shared" si="8"/>
        <v>0.15666759999999999</v>
      </c>
      <c r="P16">
        <f t="shared" si="11"/>
        <v>2.8974690222222224E-2</v>
      </c>
      <c r="Q16">
        <f t="shared" si="12"/>
        <v>6.2249895933333334E-2</v>
      </c>
      <c r="R16">
        <f t="shared" si="13"/>
        <v>0.11633166411111112</v>
      </c>
    </row>
    <row r="17" spans="1:18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  <c r="I17">
        <f t="shared" si="9"/>
        <v>-2.0043898000000004E-3</v>
      </c>
      <c r="J17">
        <f t="shared" si="10"/>
        <v>4.6202216999999997E-2</v>
      </c>
      <c r="K17">
        <f t="shared" si="5"/>
        <v>-1.9778578000000002E-3</v>
      </c>
      <c r="L17">
        <f t="shared" si="6"/>
        <v>7.3585075E-2</v>
      </c>
      <c r="M17">
        <f t="shared" si="7"/>
        <v>-1.9767079999999998E-3</v>
      </c>
      <c r="N17">
        <f t="shared" si="8"/>
        <v>0.13365575000000002</v>
      </c>
      <c r="P17">
        <f t="shared" si="11"/>
        <v>2.2748440222222222E-2</v>
      </c>
      <c r="Q17">
        <f t="shared" si="12"/>
        <v>4.983760093333333E-2</v>
      </c>
      <c r="R17">
        <f t="shared" si="13"/>
        <v>9.3319814111111149E-2</v>
      </c>
    </row>
    <row r="18" spans="1:18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  <c r="I18">
        <f t="shared" si="9"/>
        <v>-1.4843361000000002E-3</v>
      </c>
      <c r="J18">
        <f t="shared" si="10"/>
        <v>4.0855915000000007E-2</v>
      </c>
      <c r="K18">
        <f t="shared" si="5"/>
        <v>-1.4839642E-3</v>
      </c>
      <c r="L18">
        <f t="shared" si="6"/>
        <v>6.0290543000000002E-2</v>
      </c>
      <c r="M18">
        <f t="shared" si="7"/>
        <v>-1.4830172E-3</v>
      </c>
      <c r="N18">
        <f t="shared" si="8"/>
        <v>0.10976050600000001</v>
      </c>
      <c r="P18">
        <f t="shared" si="11"/>
        <v>1.7402138222222231E-2</v>
      </c>
      <c r="Q18">
        <f t="shared" si="12"/>
        <v>3.6543068933333332E-2</v>
      </c>
      <c r="R18">
        <f t="shared" si="13"/>
        <v>6.9424570111111139E-2</v>
      </c>
    </row>
    <row r="19" spans="1:18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  <c r="I19">
        <f t="shared" si="9"/>
        <v>-1.003311E-3</v>
      </c>
      <c r="J19">
        <f t="shared" si="10"/>
        <v>3.4629665000000004E-2</v>
      </c>
      <c r="K19">
        <f t="shared" si="5"/>
        <v>-9.5105899999999987E-4</v>
      </c>
      <c r="L19">
        <f t="shared" si="6"/>
        <v>4.6992559999999996E-2</v>
      </c>
      <c r="M19">
        <f t="shared" si="7"/>
        <v>-9.7633930000000022E-4</v>
      </c>
      <c r="N19">
        <f t="shared" si="8"/>
        <v>8.498072000000001E-2</v>
      </c>
      <c r="P19">
        <f t="shared" si="11"/>
        <v>1.1175888222222229E-2</v>
      </c>
      <c r="Q19">
        <f t="shared" si="12"/>
        <v>2.3245085933333326E-2</v>
      </c>
      <c r="R19">
        <f t="shared" si="13"/>
        <v>4.4644784111111141E-2</v>
      </c>
    </row>
    <row r="20" spans="1:18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  <c r="I20">
        <f t="shared" si="9"/>
        <v>-4.9627830000000016E-4</v>
      </c>
      <c r="J20">
        <f t="shared" si="10"/>
        <v>2.8401117E-2</v>
      </c>
      <c r="K20">
        <f t="shared" si="5"/>
        <v>-4.7016900000000026E-4</v>
      </c>
      <c r="L20">
        <f t="shared" si="6"/>
        <v>3.3699172999999999E-2</v>
      </c>
      <c r="M20">
        <f t="shared" si="7"/>
        <v>-4.5664070000000037E-4</v>
      </c>
      <c r="N20">
        <f t="shared" si="8"/>
        <v>6.1083182999999999E-2</v>
      </c>
      <c r="P20">
        <f t="shared" si="11"/>
        <v>4.9473402222222247E-3</v>
      </c>
      <c r="Q20">
        <f t="shared" si="12"/>
        <v>9.9516989333333292E-3</v>
      </c>
      <c r="R20">
        <f t="shared" si="13"/>
        <v>2.0747247111111131E-2</v>
      </c>
    </row>
    <row r="21" spans="1:18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  <c r="I21">
        <f t="shared" si="9"/>
        <v>1.0737999999999915E-5</v>
      </c>
      <c r="J21">
        <f t="shared" si="10"/>
        <v>2.1289179000000002E-2</v>
      </c>
      <c r="K21">
        <f t="shared" si="5"/>
        <v>2.374170000000042E-5</v>
      </c>
      <c r="L21">
        <f t="shared" si="6"/>
        <v>2.1288029E-2</v>
      </c>
      <c r="M21">
        <f t="shared" si="7"/>
        <v>2.4079999999999658E-5</v>
      </c>
      <c r="N21">
        <f t="shared" si="8"/>
        <v>3.8955875000000001E-2</v>
      </c>
      <c r="P21">
        <f t="shared" si="11"/>
        <v>-2.1645977777777735E-3</v>
      </c>
      <c r="Q21">
        <f t="shared" si="12"/>
        <v>-2.4594450666666698E-3</v>
      </c>
      <c r="R21">
        <f t="shared" si="13"/>
        <v>-1.3800608888888677E-3</v>
      </c>
    </row>
    <row r="22" spans="1:18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  <c r="I22">
        <f t="shared" si="9"/>
        <v>5.1780459999999984E-4</v>
      </c>
      <c r="J22">
        <f t="shared" si="10"/>
        <v>1.6827414999999998E-2</v>
      </c>
      <c r="K22">
        <f t="shared" si="5"/>
        <v>5.4364349999999997E-4</v>
      </c>
      <c r="L22">
        <f t="shared" si="6"/>
        <v>7.9911960000000008E-3</v>
      </c>
      <c r="M22">
        <f t="shared" si="7"/>
        <v>4.7875930000000009E-4</v>
      </c>
      <c r="N22">
        <f t="shared" si="8"/>
        <v>1.5064076999999999E-2</v>
      </c>
      <c r="P22">
        <f t="shared" si="11"/>
        <v>-6.626361777777777E-3</v>
      </c>
      <c r="Q22">
        <f t="shared" si="12"/>
        <v>-1.5756278066666671E-2</v>
      </c>
      <c r="R22">
        <f t="shared" si="13"/>
        <v>-2.527185888888887E-2</v>
      </c>
    </row>
    <row r="23" spans="1:18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  <c r="I23">
        <f t="shared" si="9"/>
        <v>1.0248375000000002E-3</v>
      </c>
      <c r="J23">
        <f t="shared" si="10"/>
        <v>1.0598867999999999E-2</v>
      </c>
      <c r="K23">
        <f t="shared" si="5"/>
        <v>1.0375709999999997E-3</v>
      </c>
      <c r="L23">
        <f t="shared" si="6"/>
        <v>-3.5365558000000001E-3</v>
      </c>
      <c r="M23">
        <f t="shared" si="7"/>
        <v>1.0114446E-3</v>
      </c>
      <c r="N23">
        <f t="shared" si="8"/>
        <v>-9.7180029999999994E-3</v>
      </c>
      <c r="P23">
        <f t="shared" si="11"/>
        <v>-1.2854908777777776E-2</v>
      </c>
      <c r="Q23">
        <f t="shared" si="12"/>
        <v>-2.728402986666667E-2</v>
      </c>
      <c r="R23">
        <f t="shared" si="13"/>
        <v>-5.0053938888888871E-2</v>
      </c>
    </row>
    <row r="24" spans="1:18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  <c r="I24">
        <f t="shared" si="9"/>
        <v>1.5058459999999999E-3</v>
      </c>
      <c r="J24">
        <f t="shared" si="10"/>
        <v>3.4892270000000001E-3</v>
      </c>
      <c r="K24">
        <f t="shared" si="5"/>
        <v>1.5314645999999995E-3</v>
      </c>
      <c r="L24">
        <f t="shared" si="6"/>
        <v>-1.683109E-2</v>
      </c>
      <c r="M24">
        <f t="shared" si="7"/>
        <v>1.5181564999999998E-3</v>
      </c>
      <c r="N24">
        <f t="shared" si="8"/>
        <v>-3.2731003000000002E-2</v>
      </c>
      <c r="P24">
        <f t="shared" si="11"/>
        <v>-1.9964549777777774E-2</v>
      </c>
      <c r="Q24">
        <f t="shared" si="12"/>
        <v>-4.057856406666667E-2</v>
      </c>
      <c r="R24">
        <f t="shared" si="13"/>
        <v>-7.3066938888888877E-2</v>
      </c>
    </row>
    <row r="25" spans="1:18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  <c r="I25">
        <f t="shared" si="9"/>
        <v>2.012879E-3</v>
      </c>
      <c r="J25">
        <f t="shared" si="10"/>
        <v>-2.7393200000000004E-3</v>
      </c>
      <c r="K25">
        <f t="shared" si="5"/>
        <v>1.9993676999999995E-3</v>
      </c>
      <c r="L25">
        <f t="shared" si="6"/>
        <v>-2.9239939E-2</v>
      </c>
      <c r="M25">
        <f t="shared" si="7"/>
        <v>1.9988429999999997E-3</v>
      </c>
      <c r="N25">
        <f t="shared" si="8"/>
        <v>-5.6625095E-2</v>
      </c>
      <c r="P25">
        <f t="shared" si="11"/>
        <v>-2.6193096777777775E-2</v>
      </c>
      <c r="Q25">
        <f t="shared" si="12"/>
        <v>-5.2987413066666669E-2</v>
      </c>
      <c r="R25">
        <f t="shared" si="13"/>
        <v>-9.6961030888888869E-2</v>
      </c>
    </row>
    <row r="26" spans="1:18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  <c r="I26">
        <f t="shared" si="9"/>
        <v>2.5199285E-3</v>
      </c>
      <c r="J26">
        <f t="shared" si="10"/>
        <v>-8.084474999999999E-3</v>
      </c>
      <c r="K26">
        <f t="shared" si="5"/>
        <v>2.5062484999999997E-3</v>
      </c>
      <c r="L26">
        <f t="shared" si="6"/>
        <v>-4.3419013999999999E-2</v>
      </c>
      <c r="M26">
        <f t="shared" si="7"/>
        <v>2.4925340000000002E-3</v>
      </c>
      <c r="N26">
        <f t="shared" si="8"/>
        <v>-8.052034000000001E-2</v>
      </c>
      <c r="P26">
        <f t="shared" si="11"/>
        <v>-3.1538251777777776E-2</v>
      </c>
      <c r="Q26">
        <f t="shared" si="12"/>
        <v>-6.7166488066666669E-2</v>
      </c>
      <c r="R26">
        <f t="shared" si="13"/>
        <v>-0.12085627588888888</v>
      </c>
    </row>
    <row r="27" spans="1:18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  <c r="I27">
        <f t="shared" si="9"/>
        <v>3.0139580000000006E-3</v>
      </c>
      <c r="J27">
        <f t="shared" si="10"/>
        <v>-1.4311873000000001E-2</v>
      </c>
      <c r="K27">
        <f t="shared" si="5"/>
        <v>3.0001590000000001E-3</v>
      </c>
      <c r="L27">
        <f t="shared" si="6"/>
        <v>-5.5830159999999997E-2</v>
      </c>
      <c r="M27">
        <f t="shared" si="7"/>
        <v>3.0121819999999991E-3</v>
      </c>
      <c r="N27">
        <f t="shared" si="8"/>
        <v>-0.10706805400000001</v>
      </c>
      <c r="P27">
        <f t="shared" si="11"/>
        <v>-3.7765649777777778E-2</v>
      </c>
      <c r="Q27">
        <f t="shared" si="12"/>
        <v>-7.9577634066666667E-2</v>
      </c>
      <c r="R27">
        <f t="shared" si="13"/>
        <v>-0.14740398988888886</v>
      </c>
    </row>
    <row r="28" spans="1:18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  <c r="I28">
        <f t="shared" si="9"/>
        <v>3.4949320000000005E-3</v>
      </c>
      <c r="J28">
        <f t="shared" si="10"/>
        <v>-2.3188300000000002E-2</v>
      </c>
      <c r="K28">
        <f t="shared" si="5"/>
        <v>3.5070230000000002E-3</v>
      </c>
      <c r="L28">
        <f t="shared" si="6"/>
        <v>-7.0892629999999998E-2</v>
      </c>
      <c r="M28">
        <f t="shared" si="7"/>
        <v>3.4929199999999996E-3</v>
      </c>
      <c r="N28">
        <f t="shared" si="8"/>
        <v>-0.12831197999999999</v>
      </c>
      <c r="P28">
        <f t="shared" si="11"/>
        <v>-4.6642076777777777E-2</v>
      </c>
      <c r="Q28">
        <f t="shared" si="12"/>
        <v>-9.4640104066666675E-2</v>
      </c>
      <c r="R28">
        <f t="shared" si="13"/>
        <v>-0.16864791588888886</v>
      </c>
    </row>
    <row r="29" spans="1:18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  <c r="I29">
        <f t="shared" si="9"/>
        <v>4.0019480000000008E-3</v>
      </c>
      <c r="J29">
        <f t="shared" si="10"/>
        <v>-3.0300238E-2</v>
      </c>
      <c r="K29">
        <f t="shared" si="5"/>
        <v>4.0009165000000008E-3</v>
      </c>
      <c r="L29">
        <f t="shared" si="6"/>
        <v>-8.4187163999999995E-2</v>
      </c>
      <c r="M29">
        <f t="shared" si="7"/>
        <v>4.0124999999999996E-3</v>
      </c>
      <c r="N29">
        <f t="shared" si="8"/>
        <v>-0.15839326000000001</v>
      </c>
      <c r="P29">
        <f t="shared" si="11"/>
        <v>-5.3754014777777775E-2</v>
      </c>
      <c r="Q29">
        <f t="shared" si="12"/>
        <v>-0.10793463806666667</v>
      </c>
      <c r="R29">
        <f t="shared" si="13"/>
        <v>-0.19872919588888888</v>
      </c>
    </row>
    <row r="30" spans="1:18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  <c r="I30">
        <f t="shared" si="9"/>
        <v>4.5089129999999998E-3</v>
      </c>
      <c r="J30">
        <f t="shared" si="10"/>
        <v>-4.0062354999999994E-2</v>
      </c>
      <c r="K30">
        <f t="shared" si="5"/>
        <v>4.5076959999999994E-3</v>
      </c>
      <c r="L30">
        <f t="shared" si="6"/>
        <v>-0.103666595</v>
      </c>
      <c r="M30">
        <f t="shared" si="7"/>
        <v>4.5060214999999995E-3</v>
      </c>
      <c r="N30">
        <f t="shared" si="8"/>
        <v>-0.19112242000000002</v>
      </c>
      <c r="P30">
        <f t="shared" si="11"/>
        <v>-6.3516131777777762E-2</v>
      </c>
      <c r="Q30">
        <f t="shared" si="12"/>
        <v>-0.12741406906666666</v>
      </c>
      <c r="R30">
        <f t="shared" si="13"/>
        <v>-0.23145835588888888</v>
      </c>
    </row>
    <row r="31" spans="1:18" x14ac:dyDescent="0.25">
      <c r="H31" t="s">
        <v>272</v>
      </c>
      <c r="I31">
        <f>SUM(I12:I30)</f>
        <v>1.3933960000000068E-4</v>
      </c>
      <c r="J31">
        <f t="shared" ref="J31:N31" si="14">SUM(J12:J30)</f>
        <v>0.42216798199999994</v>
      </c>
      <c r="K31">
        <f t="shared" si="14"/>
        <v>2.9548799999999827E-4</v>
      </c>
      <c r="L31">
        <f t="shared" si="14"/>
        <v>0.42745453320000004</v>
      </c>
      <c r="M31">
        <f t="shared" si="14"/>
        <v>2.3618329999999972E-4</v>
      </c>
      <c r="N31">
        <f t="shared" si="14"/>
        <v>0.72604684599999969</v>
      </c>
    </row>
    <row r="32" spans="1:18" x14ac:dyDescent="0.25">
      <c r="A32" t="s">
        <v>188</v>
      </c>
      <c r="B32">
        <f>B30-B12</f>
        <v>9.0092528999999999</v>
      </c>
      <c r="D32">
        <f t="shared" ref="D32:F32" si="15">D30-D12</f>
        <v>9.0197376999999985</v>
      </c>
      <c r="F32">
        <f t="shared" si="15"/>
        <v>8.9898739999999986</v>
      </c>
      <c r="J32">
        <f>J$31/18</f>
        <v>2.3453776777777775E-2</v>
      </c>
      <c r="L32">
        <f>L$31/18</f>
        <v>2.374747406666667E-2</v>
      </c>
      <c r="N32">
        <f>N$31/18</f>
        <v>4.0335935888888869E-2</v>
      </c>
    </row>
    <row r="33" spans="1:14" x14ac:dyDescent="0.25">
      <c r="A33" t="s">
        <v>7</v>
      </c>
      <c r="B33">
        <f>($B$1*1000/B$32)*(C$12-C$30)*0.001</f>
        <v>0.15628934892037497</v>
      </c>
      <c r="D33">
        <f t="shared" ref="D33:F33" si="16">($B$1/D$32)*(E$12-E$30)</f>
        <v>0.31663257957046803</v>
      </c>
      <c r="F33">
        <f t="shared" si="16"/>
        <v>0.56413082986480123</v>
      </c>
      <c r="H33" t="s">
        <v>189</v>
      </c>
      <c r="I33" t="s">
        <v>274</v>
      </c>
      <c r="J33">
        <f>-J32</f>
        <v>-2.3453776777777775E-2</v>
      </c>
      <c r="L33">
        <f t="shared" ref="L33:N33" si="17">-L32</f>
        <v>-2.374747406666667E-2</v>
      </c>
      <c r="N33">
        <f t="shared" si="17"/>
        <v>-4.0335935888888869E-2</v>
      </c>
    </row>
    <row r="34" spans="1:14" x14ac:dyDescent="0.25">
      <c r="A34" t="s">
        <v>193</v>
      </c>
      <c r="B34" s="1">
        <f>$U$8*B$33</f>
        <v>1.8521850404593865E-2</v>
      </c>
      <c r="C34" s="1"/>
      <c r="D34" s="1">
        <f t="shared" ref="D34:F34" si="18">$U$8*D$33</f>
        <v>3.7524126324262393E-2</v>
      </c>
      <c r="E34" s="1"/>
      <c r="F34" s="1">
        <f t="shared" si="18"/>
        <v>6.6855143434621289E-2</v>
      </c>
    </row>
    <row r="35" spans="1:14" x14ac:dyDescent="0.25">
      <c r="A35" t="s">
        <v>194</v>
      </c>
      <c r="B35" s="1">
        <f>B$10/B$34</f>
        <v>5.3990285967970885E-3</v>
      </c>
      <c r="C35" s="1"/>
      <c r="D35" s="1">
        <f t="shared" ref="D35:F35" si="19">D$10/D$34</f>
        <v>5.3299042400537858E-3</v>
      </c>
      <c r="E35" s="1"/>
      <c r="F35" s="1">
        <f t="shared" si="19"/>
        <v>5.9830849123996927E-3</v>
      </c>
      <c r="I35" t="s">
        <v>195</v>
      </c>
    </row>
    <row r="36" spans="1:14" x14ac:dyDescent="0.25">
      <c r="A36" t="s">
        <v>16</v>
      </c>
      <c r="B36" s="1">
        <f>SQRT(B$35)</f>
        <v>7.3478082424605282E-2</v>
      </c>
      <c r="C36" s="1"/>
      <c r="D36" s="1">
        <f t="shared" ref="D36:F36" si="20">SQRT(D$35)</f>
        <v>7.3006193162318669E-2</v>
      </c>
      <c r="E36" s="1"/>
      <c r="F36" s="1">
        <f t="shared" si="20"/>
        <v>7.7350403440445567E-2</v>
      </c>
    </row>
    <row r="37" spans="1:14" x14ac:dyDescent="0.25">
      <c r="B37" s="1"/>
    </row>
    <row r="38" spans="1:14" x14ac:dyDescent="0.25">
      <c r="A38" t="s">
        <v>96</v>
      </c>
      <c r="B38" t="s">
        <v>165</v>
      </c>
    </row>
    <row r="39" spans="1:14" x14ac:dyDescent="0.25">
      <c r="A39" t="s">
        <v>161</v>
      </c>
      <c r="B39">
        <v>0.1</v>
      </c>
      <c r="D39">
        <v>0.2</v>
      </c>
      <c r="F39">
        <v>0.4</v>
      </c>
      <c r="I39">
        <v>0.1</v>
      </c>
      <c r="K39">
        <v>0.2</v>
      </c>
      <c r="M39">
        <v>0.4</v>
      </c>
    </row>
    <row r="40" spans="1:14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  <c r="I40" t="s">
        <v>270</v>
      </c>
      <c r="J40" t="s">
        <v>291</v>
      </c>
      <c r="K40" t="s">
        <v>270</v>
      </c>
      <c r="L40" t="s">
        <v>291</v>
      </c>
      <c r="M40" t="s">
        <v>270</v>
      </c>
      <c r="N40" t="s">
        <v>291</v>
      </c>
    </row>
    <row r="41" spans="1:14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  <c r="I41">
        <f>(B41-5)/1000</f>
        <v>-4.4867046000000004E-3</v>
      </c>
      <c r="J41">
        <f>C41*0.000000000001*(100^2)</f>
        <v>3.5825552999999999E-8</v>
      </c>
      <c r="K41">
        <f>(D41-5)/1000</f>
        <v>-4.4993763600000005E-3</v>
      </c>
      <c r="L41">
        <f>E41*0.000000000001*(100^2)</f>
        <v>2.8105354E-8</v>
      </c>
      <c r="M41">
        <f>(F41-5)/1000</f>
        <v>-4.5121306499999996E-3</v>
      </c>
      <c r="N41">
        <f>G41*0.000000000001*(100^2)</f>
        <v>2.3893925999999995E-8</v>
      </c>
    </row>
    <row r="42" spans="1:14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  <c r="I42">
        <f t="shared" ref="I42:I58" si="21">(B42-5)/1000</f>
        <v>-3.9855191999999999E-3</v>
      </c>
      <c r="J42">
        <f t="shared" ref="J42:J59" si="22">C42*0.000000000001*(100^2)</f>
        <v>4.0071260000000005E-8</v>
      </c>
      <c r="K42">
        <f t="shared" ref="K42:K58" si="23">(D42-5)/1000</f>
        <v>-3.9596470000000002E-3</v>
      </c>
      <c r="L42">
        <f t="shared" ref="L42:L58" si="24">E42*0.000000000001*(100^2)</f>
        <v>3.3055518E-8</v>
      </c>
      <c r="M42">
        <f t="shared" ref="M42:M59" si="25">(F42-5)/1000</f>
        <v>-3.9980587999999999E-3</v>
      </c>
      <c r="N42">
        <f t="shared" ref="N42:N59" si="26">G42*0.000000000001*(100^2)</f>
        <v>2.6737022000000004E-8</v>
      </c>
    </row>
    <row r="43" spans="1:14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  <c r="I43">
        <f t="shared" si="21"/>
        <v>-3.471596E-3</v>
      </c>
      <c r="J43">
        <f t="shared" si="22"/>
        <v>4.9230146000000005E-8</v>
      </c>
      <c r="K43">
        <f t="shared" si="23"/>
        <v>-3.4970550000000002E-3</v>
      </c>
      <c r="L43">
        <f t="shared" si="24"/>
        <v>3.8702025000000003E-8</v>
      </c>
      <c r="M43">
        <f t="shared" si="25"/>
        <v>-3.4968567999999998E-3</v>
      </c>
      <c r="N43">
        <f t="shared" si="26"/>
        <v>3.0280972000000003E-8</v>
      </c>
    </row>
    <row r="44" spans="1:14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  <c r="I44">
        <f t="shared" si="21"/>
        <v>-2.9833962999999998E-3</v>
      </c>
      <c r="J44">
        <f t="shared" si="22"/>
        <v>5.9088983999999995E-8</v>
      </c>
      <c r="K44">
        <f t="shared" si="23"/>
        <v>-2.9959028000000002E-3</v>
      </c>
      <c r="L44">
        <f t="shared" si="24"/>
        <v>4.4351240000000002E-8</v>
      </c>
      <c r="M44">
        <f t="shared" si="25"/>
        <v>-3.0213783999999996E-3</v>
      </c>
      <c r="N44">
        <f t="shared" si="26"/>
        <v>3.4524871999999999E-8</v>
      </c>
    </row>
    <row r="45" spans="1:14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  <c r="I45">
        <f t="shared" si="21"/>
        <v>-2.4824090000000001E-3</v>
      </c>
      <c r="J45">
        <f t="shared" si="22"/>
        <v>7.1755739999999994E-8</v>
      </c>
      <c r="K45">
        <f t="shared" si="23"/>
        <v>-2.4948660999999997E-3</v>
      </c>
      <c r="L45">
        <f t="shared" si="24"/>
        <v>5.4912733999999991E-8</v>
      </c>
      <c r="M45">
        <f t="shared" si="25"/>
        <v>-2.507455E-3</v>
      </c>
      <c r="N45">
        <f t="shared" si="26"/>
        <v>4.3683759999999999E-8</v>
      </c>
    </row>
    <row r="46" spans="1:14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  <c r="I46">
        <f t="shared" si="21"/>
        <v>-2.0072445999999998E-3</v>
      </c>
      <c r="J46">
        <f t="shared" si="22"/>
        <v>8.9332970000000007E-8</v>
      </c>
      <c r="K46">
        <f t="shared" si="23"/>
        <v>-1.9810914999999997E-3</v>
      </c>
      <c r="L46">
        <f t="shared" si="24"/>
        <v>7.0387405999999997E-8</v>
      </c>
      <c r="M46">
        <f t="shared" si="25"/>
        <v>-2.0063689E-3</v>
      </c>
      <c r="N46">
        <f t="shared" si="26"/>
        <v>5.2139990000000006E-8</v>
      </c>
    </row>
    <row r="47" spans="1:14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  <c r="I47">
        <f t="shared" si="21"/>
        <v>-1.480699E-3</v>
      </c>
      <c r="J47">
        <f t="shared" si="22"/>
        <v>1.0831733E-7</v>
      </c>
      <c r="K47">
        <f t="shared" si="23"/>
        <v>-1.4931230000000003E-3</v>
      </c>
      <c r="L47">
        <f t="shared" si="24"/>
        <v>9.0070809999999999E-8</v>
      </c>
      <c r="M47">
        <f t="shared" si="25"/>
        <v>-1.5054479000000001E-3</v>
      </c>
      <c r="N47">
        <f t="shared" si="26"/>
        <v>6.761376399999999E-8</v>
      </c>
    </row>
    <row r="48" spans="1:14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  <c r="I48">
        <f t="shared" si="21"/>
        <v>-9.6695759999999972E-4</v>
      </c>
      <c r="J48">
        <f t="shared" si="22"/>
        <v>1.2519551E-7</v>
      </c>
      <c r="K48">
        <f t="shared" si="23"/>
        <v>-9.9236729999999974E-4</v>
      </c>
      <c r="L48">
        <f t="shared" si="24"/>
        <v>1.1256212E-7</v>
      </c>
      <c r="M48">
        <f t="shared" si="25"/>
        <v>-9.5322849999999982E-4</v>
      </c>
      <c r="N48">
        <f t="shared" si="26"/>
        <v>8.8003429999999995E-8</v>
      </c>
    </row>
    <row r="49" spans="1:14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  <c r="I49">
        <f t="shared" si="21"/>
        <v>-4.7900600000000003E-4</v>
      </c>
      <c r="J49">
        <f t="shared" si="22"/>
        <v>1.4558066E-7</v>
      </c>
      <c r="K49">
        <f t="shared" si="23"/>
        <v>-4.9169399999999988E-4</v>
      </c>
      <c r="L49">
        <f t="shared" si="24"/>
        <v>1.3856220999999999E-7</v>
      </c>
      <c r="M49">
        <f t="shared" si="25"/>
        <v>-4.3968529999999982E-4</v>
      </c>
      <c r="N49">
        <f t="shared" si="26"/>
        <v>1.1330266999999999E-7</v>
      </c>
    </row>
    <row r="50" spans="1:14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  <c r="I50">
        <f t="shared" si="21"/>
        <v>4.7456999999999637E-5</v>
      </c>
      <c r="J50">
        <f t="shared" si="22"/>
        <v>1.6807379000000001E-7</v>
      </c>
      <c r="K50">
        <f t="shared" si="23"/>
        <v>2.1866000000000163E-5</v>
      </c>
      <c r="L50">
        <f t="shared" si="24"/>
        <v>1.6315969999999998E-7</v>
      </c>
      <c r="M50">
        <f t="shared" si="25"/>
        <v>9.6069999999999217E-6</v>
      </c>
      <c r="N50">
        <f t="shared" si="26"/>
        <v>1.3789564E-7</v>
      </c>
    </row>
    <row r="51" spans="1:14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  <c r="I51">
        <f t="shared" si="21"/>
        <v>5.3547529999999988E-4</v>
      </c>
      <c r="J51">
        <f t="shared" si="22"/>
        <v>1.8565190999999999E-7</v>
      </c>
      <c r="K51">
        <f t="shared" si="23"/>
        <v>5.2267099999999983E-4</v>
      </c>
      <c r="L51">
        <f t="shared" si="24"/>
        <v>1.8354576000000002E-7</v>
      </c>
      <c r="M51">
        <f t="shared" si="25"/>
        <v>5.1029699999999951E-4</v>
      </c>
      <c r="N51">
        <f t="shared" si="26"/>
        <v>1.6319397E-7</v>
      </c>
    </row>
    <row r="52" spans="1:14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  <c r="I52">
        <f t="shared" si="21"/>
        <v>1.0236749999999999E-3</v>
      </c>
      <c r="J52">
        <f t="shared" si="22"/>
        <v>1.9551075E-7</v>
      </c>
      <c r="K52">
        <f t="shared" si="23"/>
        <v>9.9788500000000022E-4</v>
      </c>
      <c r="L52">
        <f t="shared" si="24"/>
        <v>1.9901772000000003E-7</v>
      </c>
      <c r="M52">
        <f t="shared" si="25"/>
        <v>1.0110029999999997E-3</v>
      </c>
      <c r="N52">
        <f t="shared" si="26"/>
        <v>1.8779056999999999E-7</v>
      </c>
    </row>
    <row r="53" spans="1:14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  <c r="I53">
        <f t="shared" si="21"/>
        <v>1.4990873000000002E-3</v>
      </c>
      <c r="J53">
        <f t="shared" si="22"/>
        <v>2.0256166E-7</v>
      </c>
      <c r="K53">
        <f t="shared" si="23"/>
        <v>2.0127625000000001E-3</v>
      </c>
      <c r="L53">
        <f t="shared" si="24"/>
        <v>2.2224688000000001E-7</v>
      </c>
      <c r="M53">
        <f t="shared" si="25"/>
        <v>1.4988393999999996E-3</v>
      </c>
      <c r="N53">
        <f t="shared" si="26"/>
        <v>2.1308800000000001E-7</v>
      </c>
    </row>
    <row r="54" spans="1:14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  <c r="I54">
        <f t="shared" si="21"/>
        <v>1.9873529999999999E-3</v>
      </c>
      <c r="J54">
        <f t="shared" si="22"/>
        <v>2.0961349999999997E-7</v>
      </c>
      <c r="K54">
        <f t="shared" si="23"/>
        <v>2.5523924999999999E-3</v>
      </c>
      <c r="L54">
        <f t="shared" si="24"/>
        <v>2.3140757000000001E-7</v>
      </c>
      <c r="M54">
        <f t="shared" si="25"/>
        <v>2.0380893000000004E-3</v>
      </c>
      <c r="N54">
        <f t="shared" si="26"/>
        <v>2.3838902999999998E-7</v>
      </c>
    </row>
    <row r="55" spans="1:14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  <c r="I55">
        <f t="shared" si="21"/>
        <v>2.5142455000000002E-3</v>
      </c>
      <c r="J55">
        <f t="shared" si="22"/>
        <v>2.1386099999999999E-7</v>
      </c>
      <c r="K55">
        <f t="shared" si="23"/>
        <v>3.0277559999999999E-3</v>
      </c>
      <c r="L55">
        <f t="shared" si="24"/>
        <v>2.4056376000000001E-7</v>
      </c>
      <c r="M55">
        <f t="shared" si="25"/>
        <v>2.5132212999999996E-3</v>
      </c>
      <c r="N55">
        <f t="shared" si="26"/>
        <v>2.5736976999999999E-7</v>
      </c>
    </row>
    <row r="56" spans="1:14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  <c r="I56">
        <f t="shared" si="21"/>
        <v>3.0024949999999996E-3</v>
      </c>
      <c r="J56">
        <f t="shared" si="22"/>
        <v>2.2161456999999999E-7</v>
      </c>
      <c r="K56">
        <f t="shared" si="23"/>
        <v>3.5545819999999997E-3</v>
      </c>
      <c r="L56">
        <f t="shared" si="24"/>
        <v>2.4761826999999996E-7</v>
      </c>
      <c r="M56">
        <f t="shared" si="25"/>
        <v>3.0269619999999994E-3</v>
      </c>
      <c r="N56">
        <f t="shared" si="26"/>
        <v>2.7424794999999999E-7</v>
      </c>
    </row>
    <row r="57" spans="1:14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  <c r="I57">
        <f t="shared" si="21"/>
        <v>3.5165830000000006E-3</v>
      </c>
      <c r="J57">
        <f t="shared" si="22"/>
        <v>2.2375591E-7</v>
      </c>
      <c r="K57">
        <f t="shared" si="23"/>
        <v>4.0300600000000002E-3</v>
      </c>
      <c r="L57">
        <f t="shared" si="24"/>
        <v>2.5186218E-7</v>
      </c>
      <c r="M57">
        <f t="shared" si="25"/>
        <v>3.4893730000000005E-3</v>
      </c>
      <c r="N57">
        <f t="shared" si="26"/>
        <v>2.8761376999999998E-7</v>
      </c>
    </row>
    <row r="58" spans="1:14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  <c r="I58">
        <f t="shared" si="21"/>
        <v>3.9920950000000011E-3</v>
      </c>
      <c r="J58">
        <f t="shared" si="22"/>
        <v>2.2659631999999997E-7</v>
      </c>
      <c r="K58">
        <f t="shared" si="23"/>
        <v>4.5440830000000008E-3</v>
      </c>
      <c r="L58">
        <f t="shared" si="24"/>
        <v>2.5681053E-7</v>
      </c>
      <c r="M58">
        <f t="shared" si="25"/>
        <v>4.029019E-3</v>
      </c>
      <c r="N58">
        <f t="shared" si="26"/>
        <v>2.9607269999999998E-7</v>
      </c>
    </row>
    <row r="59" spans="1:14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  <c r="I59">
        <f>(B59-5)/1000</f>
        <v>4.5190199999999995E-3</v>
      </c>
      <c r="J59">
        <f t="shared" si="22"/>
        <v>2.294403E-7</v>
      </c>
      <c r="M59">
        <f t="shared" si="25"/>
        <v>4.5429929999999995E-3</v>
      </c>
      <c r="N59">
        <f t="shared" si="26"/>
        <v>3.0312631999999998E-7</v>
      </c>
    </row>
    <row r="61" spans="1:14" x14ac:dyDescent="0.25">
      <c r="A61" t="s">
        <v>57</v>
      </c>
      <c r="B61" t="s">
        <v>295</v>
      </c>
    </row>
    <row r="62" spans="1:14" x14ac:dyDescent="0.25">
      <c r="A62" t="s">
        <v>161</v>
      </c>
      <c r="B62">
        <v>0.1</v>
      </c>
      <c r="D62">
        <v>0.2</v>
      </c>
      <c r="F62">
        <v>0.4</v>
      </c>
      <c r="I62">
        <v>0.1</v>
      </c>
      <c r="K62">
        <v>0.2</v>
      </c>
      <c r="M62">
        <v>0.4</v>
      </c>
    </row>
    <row r="63" spans="1:14" x14ac:dyDescent="0.25">
      <c r="B63" t="s">
        <v>162</v>
      </c>
      <c r="C63" t="s">
        <v>296</v>
      </c>
      <c r="D63" t="s">
        <v>162</v>
      </c>
      <c r="E63" t="s">
        <v>296</v>
      </c>
      <c r="F63" t="s">
        <v>162</v>
      </c>
      <c r="G63" t="s">
        <v>296</v>
      </c>
      <c r="I63" t="s">
        <v>270</v>
      </c>
      <c r="J63" t="s">
        <v>296</v>
      </c>
      <c r="K63" t="s">
        <v>270</v>
      </c>
      <c r="L63" t="s">
        <v>296</v>
      </c>
      <c r="M63" t="s">
        <v>270</v>
      </c>
      <c r="N63" t="s">
        <v>296</v>
      </c>
    </row>
    <row r="64" spans="1:14" x14ac:dyDescent="0.25">
      <c r="B64">
        <v>0.46421662000000002</v>
      </c>
      <c r="C64">
        <v>0.49921260000000001</v>
      </c>
      <c r="D64">
        <v>0.48355898000000003</v>
      </c>
      <c r="E64">
        <v>0.51023620000000003</v>
      </c>
      <c r="F64">
        <v>0.46421662000000002</v>
      </c>
      <c r="G64">
        <v>0.51811019999999997</v>
      </c>
      <c r="I64">
        <f t="shared" ref="I64:M82" si="27">(B64-5)/1000</f>
        <v>-4.53578338E-3</v>
      </c>
      <c r="J64">
        <f>C64</f>
        <v>0.49921260000000001</v>
      </c>
      <c r="K64">
        <f t="shared" si="27"/>
        <v>-4.5164410200000003E-3</v>
      </c>
      <c r="L64">
        <f>E64</f>
        <v>0.51023620000000003</v>
      </c>
      <c r="M64">
        <f t="shared" si="27"/>
        <v>-4.53578338E-3</v>
      </c>
      <c r="N64">
        <f>G64</f>
        <v>0.51811019999999997</v>
      </c>
    </row>
    <row r="65" spans="2:14" x14ac:dyDescent="0.25">
      <c r="B65">
        <v>0.98646029999999996</v>
      </c>
      <c r="C65">
        <v>0.42992127000000002</v>
      </c>
      <c r="D65">
        <v>0.98646029999999996</v>
      </c>
      <c r="E65">
        <v>0.47086613999999999</v>
      </c>
      <c r="F65">
        <v>0.98646029999999996</v>
      </c>
      <c r="G65">
        <v>0.51023620000000003</v>
      </c>
      <c r="I65">
        <f t="shared" si="27"/>
        <v>-4.0135396999999998E-3</v>
      </c>
      <c r="J65">
        <f t="shared" ref="J65:J82" si="28">C65</f>
        <v>0.42992127000000002</v>
      </c>
      <c r="K65">
        <f t="shared" si="27"/>
        <v>-4.0135396999999998E-3</v>
      </c>
      <c r="L65">
        <f t="shared" ref="L65:L82" si="29">E65</f>
        <v>0.47086613999999999</v>
      </c>
      <c r="M65">
        <f t="shared" si="27"/>
        <v>-4.0135396999999998E-3</v>
      </c>
      <c r="N65">
        <f t="shared" ref="N65:N82" si="30">G65</f>
        <v>0.51023620000000003</v>
      </c>
    </row>
    <row r="66" spans="2:14" x14ac:dyDescent="0.25">
      <c r="B66">
        <v>1.4700192999999999</v>
      </c>
      <c r="C66">
        <v>0.23779528</v>
      </c>
      <c r="D66">
        <v>1.4700192999999999</v>
      </c>
      <c r="E66">
        <v>0.4</v>
      </c>
      <c r="F66">
        <v>1.4700192999999999</v>
      </c>
      <c r="G66">
        <v>0.49921260000000001</v>
      </c>
      <c r="I66">
        <f t="shared" si="27"/>
        <v>-3.5299807000000005E-3</v>
      </c>
      <c r="J66">
        <f t="shared" si="28"/>
        <v>0.23779528</v>
      </c>
      <c r="K66">
        <f t="shared" si="27"/>
        <v>-3.5299807000000005E-3</v>
      </c>
      <c r="L66">
        <f t="shared" si="29"/>
        <v>0.4</v>
      </c>
      <c r="M66">
        <f t="shared" si="27"/>
        <v>-3.5299807000000005E-3</v>
      </c>
      <c r="N66">
        <f t="shared" si="30"/>
        <v>0.49921260000000001</v>
      </c>
    </row>
    <row r="67" spans="2:14" x14ac:dyDescent="0.25">
      <c r="B67">
        <v>1.9729207</v>
      </c>
      <c r="C67">
        <v>0.12913387000000001</v>
      </c>
      <c r="D67">
        <v>1.9922631</v>
      </c>
      <c r="E67">
        <v>0.1984252</v>
      </c>
      <c r="F67">
        <v>1.9922631</v>
      </c>
      <c r="G67">
        <v>0.39842519999999998</v>
      </c>
      <c r="I67">
        <f t="shared" si="27"/>
        <v>-3.0270792999999999E-3</v>
      </c>
      <c r="J67">
        <f t="shared" si="28"/>
        <v>0.12913387000000001</v>
      </c>
      <c r="K67">
        <f t="shared" si="27"/>
        <v>-3.0077369000000003E-3</v>
      </c>
      <c r="L67">
        <f t="shared" si="29"/>
        <v>0.1984252</v>
      </c>
      <c r="M67">
        <f t="shared" si="27"/>
        <v>-3.0077369000000003E-3</v>
      </c>
      <c r="N67">
        <f t="shared" si="30"/>
        <v>0.39842519999999998</v>
      </c>
    </row>
    <row r="68" spans="2:14" x14ac:dyDescent="0.25">
      <c r="B68">
        <v>2.5145067999999999</v>
      </c>
      <c r="C68">
        <v>0.10866141999999999</v>
      </c>
      <c r="D68">
        <v>2.4951644000000002</v>
      </c>
      <c r="E68">
        <v>0.1496063</v>
      </c>
      <c r="F68">
        <v>2.4951644000000002</v>
      </c>
      <c r="G68">
        <v>0.21732283999999999</v>
      </c>
      <c r="I68">
        <f t="shared" si="27"/>
        <v>-2.4854932000000001E-3</v>
      </c>
      <c r="J68">
        <f t="shared" si="28"/>
        <v>0.10866141999999999</v>
      </c>
      <c r="K68">
        <f t="shared" si="27"/>
        <v>-2.5048355999999997E-3</v>
      </c>
      <c r="L68">
        <f t="shared" si="29"/>
        <v>0.1496063</v>
      </c>
      <c r="M68">
        <f t="shared" si="27"/>
        <v>-2.5048355999999997E-3</v>
      </c>
      <c r="N68">
        <f t="shared" si="30"/>
        <v>0.21732283999999999</v>
      </c>
    </row>
    <row r="69" spans="2:14" x14ac:dyDescent="0.25">
      <c r="B69">
        <v>2.9980657000000002</v>
      </c>
      <c r="C69">
        <v>9.9212599999999998E-2</v>
      </c>
      <c r="D69">
        <v>2.9787233</v>
      </c>
      <c r="E69">
        <v>9.9212599999999998E-2</v>
      </c>
      <c r="F69">
        <v>2.9787233</v>
      </c>
      <c r="G69">
        <v>0.12913387000000001</v>
      </c>
      <c r="I69">
        <f t="shared" si="27"/>
        <v>-2.0019343E-3</v>
      </c>
      <c r="J69">
        <f t="shared" si="28"/>
        <v>9.9212599999999998E-2</v>
      </c>
      <c r="K69">
        <f t="shared" si="27"/>
        <v>-2.0212767E-3</v>
      </c>
      <c r="L69">
        <f t="shared" si="29"/>
        <v>9.9212599999999998E-2</v>
      </c>
      <c r="M69">
        <f t="shared" si="27"/>
        <v>-2.0212767E-3</v>
      </c>
      <c r="N69">
        <f t="shared" si="30"/>
        <v>0.12913387000000001</v>
      </c>
    </row>
    <row r="70" spans="2:14" x14ac:dyDescent="0.25">
      <c r="B70">
        <v>3.4816248000000001</v>
      </c>
      <c r="C70">
        <v>9.7637794999999999E-2</v>
      </c>
      <c r="D70">
        <v>3.4816248000000001</v>
      </c>
      <c r="E70">
        <v>9.9212599999999998E-2</v>
      </c>
      <c r="F70">
        <v>3.4816248000000001</v>
      </c>
      <c r="G70">
        <v>0.1007874</v>
      </c>
      <c r="I70">
        <f t="shared" si="27"/>
        <v>-1.5183751999999998E-3</v>
      </c>
      <c r="J70">
        <f t="shared" si="28"/>
        <v>9.7637794999999999E-2</v>
      </c>
      <c r="K70">
        <f t="shared" si="27"/>
        <v>-1.5183751999999998E-3</v>
      </c>
      <c r="L70">
        <f t="shared" si="29"/>
        <v>9.9212599999999998E-2</v>
      </c>
      <c r="M70">
        <f t="shared" si="27"/>
        <v>-1.5183751999999998E-3</v>
      </c>
      <c r="N70">
        <f t="shared" si="30"/>
        <v>0.1007874</v>
      </c>
    </row>
    <row r="71" spans="2:14" x14ac:dyDescent="0.25">
      <c r="B71">
        <v>3.9651836999999999</v>
      </c>
      <c r="C71">
        <v>0.1007874</v>
      </c>
      <c r="D71">
        <v>3.9651836999999999</v>
      </c>
      <c r="E71">
        <v>0.10393701</v>
      </c>
      <c r="F71">
        <v>3.9845261999999999</v>
      </c>
      <c r="G71">
        <v>9.9212599999999998E-2</v>
      </c>
      <c r="I71">
        <f t="shared" si="27"/>
        <v>-1.0348163000000001E-3</v>
      </c>
      <c r="J71">
        <f t="shared" si="28"/>
        <v>0.1007874</v>
      </c>
      <c r="K71">
        <f t="shared" si="27"/>
        <v>-1.0348163000000001E-3</v>
      </c>
      <c r="L71">
        <f t="shared" si="29"/>
        <v>0.10393701</v>
      </c>
      <c r="M71">
        <f t="shared" si="27"/>
        <v>-1.0154738000000001E-3</v>
      </c>
      <c r="N71">
        <f t="shared" si="30"/>
        <v>9.9212599999999998E-2</v>
      </c>
    </row>
    <row r="72" spans="2:14" x14ac:dyDescent="0.25">
      <c r="B72">
        <v>4.4874270000000003</v>
      </c>
      <c r="C72">
        <v>9.448819E-2</v>
      </c>
      <c r="D72">
        <v>4.4874270000000003</v>
      </c>
      <c r="E72">
        <v>9.7637794999999999E-2</v>
      </c>
      <c r="F72">
        <v>4.4874270000000003</v>
      </c>
      <c r="G72">
        <v>9.7637794999999999E-2</v>
      </c>
      <c r="I72">
        <f t="shared" si="27"/>
        <v>-5.1257299999999967E-4</v>
      </c>
      <c r="J72">
        <f t="shared" si="28"/>
        <v>9.448819E-2</v>
      </c>
      <c r="K72">
        <f t="shared" si="27"/>
        <v>-5.1257299999999967E-4</v>
      </c>
      <c r="L72">
        <f t="shared" si="29"/>
        <v>9.7637794999999999E-2</v>
      </c>
      <c r="M72">
        <f t="shared" si="27"/>
        <v>-5.1257299999999967E-4</v>
      </c>
      <c r="N72">
        <f t="shared" si="30"/>
        <v>9.7637794999999999E-2</v>
      </c>
    </row>
    <row r="73" spans="2:14" x14ac:dyDescent="0.25">
      <c r="B73">
        <v>5.0290135999999999</v>
      </c>
      <c r="C73">
        <v>9.1338580000000003E-2</v>
      </c>
      <c r="D73">
        <v>5.009671</v>
      </c>
      <c r="E73">
        <v>9.6062994999999998E-2</v>
      </c>
      <c r="F73">
        <v>4.9709864000000001</v>
      </c>
      <c r="G73">
        <v>9.7637794999999999E-2</v>
      </c>
      <c r="I73">
        <f t="shared" si="27"/>
        <v>2.9013599999999861E-5</v>
      </c>
      <c r="J73">
        <f t="shared" si="28"/>
        <v>9.1338580000000003E-2</v>
      </c>
      <c r="K73">
        <f t="shared" si="27"/>
        <v>9.6709999999999858E-6</v>
      </c>
      <c r="L73">
        <f t="shared" si="29"/>
        <v>9.6062994999999998E-2</v>
      </c>
      <c r="M73">
        <f t="shared" si="27"/>
        <v>-2.9013599999999861E-5</v>
      </c>
      <c r="N73">
        <f t="shared" si="30"/>
        <v>9.7637794999999999E-2</v>
      </c>
    </row>
    <row r="74" spans="2:14" x14ac:dyDescent="0.25">
      <c r="B74">
        <v>5.4932302999999996</v>
      </c>
      <c r="C74">
        <v>9.2913389999999998E-2</v>
      </c>
      <c r="D74">
        <v>5.5125729999999997</v>
      </c>
      <c r="E74">
        <v>9.6062994999999998E-2</v>
      </c>
      <c r="F74">
        <v>5.4932302999999996</v>
      </c>
      <c r="G74">
        <v>9.6062994999999998E-2</v>
      </c>
      <c r="I74">
        <f t="shared" si="27"/>
        <v>4.9323029999999955E-4</v>
      </c>
      <c r="J74">
        <f t="shared" si="28"/>
        <v>9.2913389999999998E-2</v>
      </c>
      <c r="K74">
        <f t="shared" si="27"/>
        <v>5.1257299999999967E-4</v>
      </c>
      <c r="L74">
        <f t="shared" si="29"/>
        <v>9.6062994999999998E-2</v>
      </c>
      <c r="M74">
        <f t="shared" si="27"/>
        <v>4.9323029999999955E-4</v>
      </c>
      <c r="N74">
        <f t="shared" si="30"/>
        <v>9.6062994999999998E-2</v>
      </c>
    </row>
    <row r="75" spans="2:14" x14ac:dyDescent="0.25">
      <c r="B75">
        <v>6.0154740000000002</v>
      </c>
      <c r="C75">
        <v>9.7637794999999999E-2</v>
      </c>
      <c r="D75">
        <v>5.9961314000000003</v>
      </c>
      <c r="E75">
        <v>9.9212599999999998E-2</v>
      </c>
      <c r="F75">
        <v>5.9961314000000003</v>
      </c>
      <c r="G75">
        <v>9.9212599999999998E-2</v>
      </c>
      <c r="I75">
        <f t="shared" si="27"/>
        <v>1.0154740000000002E-3</v>
      </c>
      <c r="J75">
        <f t="shared" si="28"/>
        <v>9.7637794999999999E-2</v>
      </c>
      <c r="K75">
        <f t="shared" si="27"/>
        <v>9.9613140000000028E-4</v>
      </c>
      <c r="L75">
        <f t="shared" si="29"/>
        <v>9.9212599999999998E-2</v>
      </c>
      <c r="M75">
        <f t="shared" si="27"/>
        <v>9.9613140000000028E-4</v>
      </c>
      <c r="N75">
        <f t="shared" si="30"/>
        <v>9.9212599999999998E-2</v>
      </c>
    </row>
    <row r="76" spans="2:14" x14ac:dyDescent="0.25">
      <c r="B76">
        <v>6.4990329999999998</v>
      </c>
      <c r="C76">
        <v>9.7637794999999999E-2</v>
      </c>
      <c r="D76">
        <v>6.4990329999999998</v>
      </c>
      <c r="E76">
        <v>9.2913389999999998E-2</v>
      </c>
      <c r="F76">
        <v>6.4796905999999996</v>
      </c>
      <c r="G76">
        <v>9.9212599999999998E-2</v>
      </c>
      <c r="I76">
        <f t="shared" si="27"/>
        <v>1.4990329999999999E-3</v>
      </c>
      <c r="J76">
        <f t="shared" si="28"/>
        <v>9.7637794999999999E-2</v>
      </c>
      <c r="K76">
        <f t="shared" si="27"/>
        <v>1.4990329999999999E-3</v>
      </c>
      <c r="L76">
        <f t="shared" si="29"/>
        <v>9.2913389999999998E-2</v>
      </c>
      <c r="M76">
        <f t="shared" si="27"/>
        <v>1.4796905999999996E-3</v>
      </c>
      <c r="N76">
        <f t="shared" si="30"/>
        <v>9.9212599999999998E-2</v>
      </c>
    </row>
    <row r="77" spans="2:14" x14ac:dyDescent="0.25">
      <c r="B77">
        <v>7.0019340000000003</v>
      </c>
      <c r="C77">
        <v>9.6062994999999998E-2</v>
      </c>
      <c r="D77">
        <v>7.0019340000000003</v>
      </c>
      <c r="E77">
        <v>9.2913389999999998E-2</v>
      </c>
      <c r="F77">
        <v>7.0019340000000003</v>
      </c>
      <c r="G77">
        <v>9.9212599999999998E-2</v>
      </c>
      <c r="I77">
        <f t="shared" si="27"/>
        <v>2.0019340000000004E-3</v>
      </c>
      <c r="J77">
        <f t="shared" si="28"/>
        <v>9.6062994999999998E-2</v>
      </c>
      <c r="K77">
        <f t="shared" si="27"/>
        <v>2.0019340000000004E-3</v>
      </c>
      <c r="L77">
        <f t="shared" si="29"/>
        <v>9.2913389999999998E-2</v>
      </c>
      <c r="M77">
        <f t="shared" si="27"/>
        <v>2.0019340000000004E-3</v>
      </c>
      <c r="N77">
        <f t="shared" si="30"/>
        <v>9.9212599999999998E-2</v>
      </c>
    </row>
    <row r="78" spans="2:14" x14ac:dyDescent="0.25">
      <c r="B78">
        <v>7.5048355999999998</v>
      </c>
      <c r="C78">
        <v>9.7637794999999999E-2</v>
      </c>
      <c r="D78">
        <v>7.5048355999999998</v>
      </c>
      <c r="E78">
        <v>9.9212599999999998E-2</v>
      </c>
      <c r="F78">
        <v>7.485493</v>
      </c>
      <c r="G78">
        <v>0.10393701</v>
      </c>
      <c r="I78">
        <f t="shared" si="27"/>
        <v>2.5048355999999997E-3</v>
      </c>
      <c r="J78">
        <f t="shared" si="28"/>
        <v>9.7637794999999999E-2</v>
      </c>
      <c r="K78">
        <f t="shared" si="27"/>
        <v>2.5048355999999997E-3</v>
      </c>
      <c r="L78">
        <f t="shared" si="29"/>
        <v>9.9212599999999998E-2</v>
      </c>
      <c r="M78">
        <f t="shared" si="27"/>
        <v>2.4854930000000001E-3</v>
      </c>
      <c r="N78">
        <f t="shared" si="30"/>
        <v>0.10393701</v>
      </c>
    </row>
    <row r="79" spans="2:14" x14ac:dyDescent="0.25">
      <c r="B79">
        <v>7.9883946999999997</v>
      </c>
      <c r="C79">
        <v>9.9212599999999998E-2</v>
      </c>
      <c r="D79">
        <v>8.0270799999999998</v>
      </c>
      <c r="E79">
        <v>9.9212599999999998E-2</v>
      </c>
      <c r="F79">
        <v>8.0077370000000005</v>
      </c>
      <c r="G79">
        <v>0.10236221</v>
      </c>
      <c r="I79">
        <f t="shared" si="27"/>
        <v>2.9883946999999999E-3</v>
      </c>
      <c r="J79">
        <f t="shared" si="28"/>
        <v>9.9212599999999998E-2</v>
      </c>
      <c r="K79">
        <f t="shared" si="27"/>
        <v>3.0270799999999997E-3</v>
      </c>
      <c r="L79">
        <f t="shared" si="29"/>
        <v>9.9212599999999998E-2</v>
      </c>
      <c r="M79">
        <f t="shared" si="27"/>
        <v>3.0077370000000003E-3</v>
      </c>
      <c r="N79">
        <f t="shared" si="30"/>
        <v>0.10236221</v>
      </c>
    </row>
    <row r="80" spans="2:14" x14ac:dyDescent="0.25">
      <c r="B80">
        <v>8.4912960000000002</v>
      </c>
      <c r="C80">
        <v>9.7637794999999999E-2</v>
      </c>
      <c r="D80">
        <v>8.5106380000000001</v>
      </c>
      <c r="E80">
        <v>9.9212599999999998E-2</v>
      </c>
      <c r="F80">
        <v>8.5106380000000001</v>
      </c>
      <c r="G80">
        <v>9.9212599999999998E-2</v>
      </c>
      <c r="I80">
        <f t="shared" si="27"/>
        <v>3.4912960000000001E-3</v>
      </c>
      <c r="J80">
        <f t="shared" si="28"/>
        <v>9.7637794999999999E-2</v>
      </c>
      <c r="K80">
        <f t="shared" si="27"/>
        <v>3.510638E-3</v>
      </c>
      <c r="L80">
        <f t="shared" si="29"/>
        <v>9.9212599999999998E-2</v>
      </c>
      <c r="M80">
        <f t="shared" si="27"/>
        <v>3.510638E-3</v>
      </c>
      <c r="N80">
        <f t="shared" si="30"/>
        <v>9.9212599999999998E-2</v>
      </c>
    </row>
    <row r="81" spans="2:14" x14ac:dyDescent="0.25">
      <c r="B81">
        <v>9.0135389999999997</v>
      </c>
      <c r="C81">
        <v>9.9212599999999998E-2</v>
      </c>
      <c r="D81">
        <v>9.0135389999999997</v>
      </c>
      <c r="E81">
        <v>9.9212599999999998E-2</v>
      </c>
      <c r="F81">
        <v>9.0135389999999997</v>
      </c>
      <c r="G81">
        <v>9.9212599999999998E-2</v>
      </c>
      <c r="I81">
        <f t="shared" si="27"/>
        <v>4.013539E-3</v>
      </c>
      <c r="J81">
        <f t="shared" si="28"/>
        <v>9.9212599999999998E-2</v>
      </c>
      <c r="K81">
        <f t="shared" si="27"/>
        <v>4.013539E-3</v>
      </c>
      <c r="L81">
        <f t="shared" si="29"/>
        <v>9.9212599999999998E-2</v>
      </c>
      <c r="M81">
        <f t="shared" si="27"/>
        <v>4.013539E-3</v>
      </c>
      <c r="N81">
        <f t="shared" si="30"/>
        <v>9.9212599999999998E-2</v>
      </c>
    </row>
    <row r="82" spans="2:14" x14ac:dyDescent="0.25">
      <c r="B82">
        <v>9.5164410000000004</v>
      </c>
      <c r="C82">
        <v>0.10866141999999999</v>
      </c>
      <c r="D82">
        <v>9.5164410000000004</v>
      </c>
      <c r="E82">
        <v>9.7637794999999999E-2</v>
      </c>
      <c r="F82">
        <v>9.4970990000000004</v>
      </c>
      <c r="G82">
        <v>9.7637794999999999E-2</v>
      </c>
      <c r="I82">
        <f t="shared" si="27"/>
        <v>4.5164410000000004E-3</v>
      </c>
      <c r="J82">
        <f t="shared" si="28"/>
        <v>0.10866141999999999</v>
      </c>
      <c r="K82">
        <f t="shared" si="27"/>
        <v>4.5164410000000004E-3</v>
      </c>
      <c r="L82">
        <f t="shared" si="29"/>
        <v>9.7637794999999999E-2</v>
      </c>
      <c r="M82">
        <f t="shared" si="27"/>
        <v>4.4970990000000001E-3</v>
      </c>
      <c r="N82">
        <f t="shared" si="30"/>
        <v>9.7637794999999999E-2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22" sqref="A22:B36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284</v>
      </c>
    </row>
    <row r="2" spans="1:5" x14ac:dyDescent="0.25">
      <c r="A2" t="s">
        <v>292</v>
      </c>
      <c r="B2" t="s">
        <v>166</v>
      </c>
      <c r="D2" t="s">
        <v>102</v>
      </c>
      <c r="E2" t="s">
        <v>293</v>
      </c>
    </row>
    <row r="3" spans="1:5" x14ac:dyDescent="0.25">
      <c r="A3">
        <v>1.0165838999999999E-2</v>
      </c>
      <c r="B3">
        <v>2.7834032</v>
      </c>
      <c r="D3">
        <f>A3</f>
        <v>1.0165838999999999E-2</v>
      </c>
      <c r="E3">
        <f>B3/1000000000000*100^2</f>
        <v>2.7834032E-8</v>
      </c>
    </row>
    <row r="4" spans="1:5" x14ac:dyDescent="0.25">
      <c r="A4">
        <v>1.9666452000000001E-2</v>
      </c>
      <c r="B4">
        <v>4.6595089999999999</v>
      </c>
      <c r="D4">
        <f t="shared" ref="D4:D19" si="0">A4</f>
        <v>1.9666452000000001E-2</v>
      </c>
      <c r="E4">
        <f t="shared" ref="E4:E18" si="1">B4/1000000000000*100^2</f>
        <v>4.6595090000000004E-8</v>
      </c>
    </row>
    <row r="5" spans="1:5" x14ac:dyDescent="0.25">
      <c r="A5">
        <v>4.8941076E-2</v>
      </c>
      <c r="B5">
        <v>8.8802959999999995</v>
      </c>
      <c r="D5">
        <f t="shared" si="0"/>
        <v>4.8941076E-2</v>
      </c>
      <c r="E5">
        <f t="shared" si="1"/>
        <v>8.8802959999999992E-8</v>
      </c>
    </row>
    <row r="6" spans="1:5" x14ac:dyDescent="0.25">
      <c r="A6">
        <v>9.9277149999999995E-2</v>
      </c>
      <c r="B6">
        <v>11.942310000000001</v>
      </c>
      <c r="D6">
        <f t="shared" si="0"/>
        <v>9.9277149999999995E-2</v>
      </c>
      <c r="E6">
        <f t="shared" si="1"/>
        <v>1.1942310000000002E-7</v>
      </c>
    </row>
    <row r="7" spans="1:5" x14ac:dyDescent="0.25">
      <c r="A7">
        <v>0.19848083999999999</v>
      </c>
      <c r="B7">
        <v>19.385223</v>
      </c>
      <c r="D7">
        <f t="shared" si="0"/>
        <v>0.19848083999999999</v>
      </c>
      <c r="E7">
        <f t="shared" si="1"/>
        <v>1.9385222999999999E-7</v>
      </c>
    </row>
    <row r="8" spans="1:5" x14ac:dyDescent="0.25">
      <c r="A8">
        <v>0.50233715999999995</v>
      </c>
      <c r="B8">
        <v>27.981477999999999</v>
      </c>
      <c r="D8">
        <f t="shared" si="0"/>
        <v>0.50233715999999995</v>
      </c>
      <c r="E8">
        <f t="shared" si="1"/>
        <v>2.7981477999999999E-7</v>
      </c>
    </row>
    <row r="9" spans="1:5" x14ac:dyDescent="0.25">
      <c r="A9">
        <v>1.0032281999999999</v>
      </c>
      <c r="B9">
        <v>31.444223000000001</v>
      </c>
      <c r="D9">
        <f t="shared" si="0"/>
        <v>1.0032281999999999</v>
      </c>
      <c r="E9">
        <f t="shared" si="1"/>
        <v>3.1444222999999999E-7</v>
      </c>
    </row>
    <row r="10" spans="1:5" x14ac:dyDescent="0.25">
      <c r="A10">
        <v>2.0046407999999998</v>
      </c>
      <c r="B10">
        <v>36.897053</v>
      </c>
      <c r="D10">
        <f t="shared" si="0"/>
        <v>2.0046407999999998</v>
      </c>
      <c r="E10">
        <f t="shared" si="1"/>
        <v>3.6897053000000002E-7</v>
      </c>
    </row>
    <row r="11" spans="1:5" x14ac:dyDescent="0.25">
      <c r="A11">
        <v>2.9805481</v>
      </c>
      <c r="B11">
        <v>52.351860000000002</v>
      </c>
      <c r="D11">
        <f t="shared" si="0"/>
        <v>2.9805481</v>
      </c>
      <c r="E11">
        <f t="shared" si="1"/>
        <v>5.2351859999999997E-7</v>
      </c>
    </row>
    <row r="12" spans="1:5" x14ac:dyDescent="0.25">
      <c r="A12">
        <v>3.9699418999999998</v>
      </c>
      <c r="B12">
        <v>67.42765</v>
      </c>
      <c r="D12">
        <f t="shared" si="0"/>
        <v>3.9699418999999998</v>
      </c>
      <c r="E12">
        <f t="shared" si="1"/>
        <v>6.7427649999999993E-7</v>
      </c>
    </row>
    <row r="13" spans="1:5" x14ac:dyDescent="0.25">
      <c r="A13">
        <v>5.0488267000000002</v>
      </c>
      <c r="B13">
        <v>85.695710000000005</v>
      </c>
      <c r="D13">
        <f t="shared" si="0"/>
        <v>5.0488267000000002</v>
      </c>
      <c r="E13">
        <f t="shared" si="1"/>
        <v>8.5695710000000003E-7</v>
      </c>
    </row>
    <row r="14" spans="1:5" x14ac:dyDescent="0.25">
      <c r="A14">
        <v>6.1261783000000003</v>
      </c>
      <c r="B14">
        <v>104.36993</v>
      </c>
      <c r="D14">
        <f t="shared" si="0"/>
        <v>6.1261783000000003</v>
      </c>
      <c r="E14">
        <f t="shared" si="1"/>
        <v>1.0436992999999999E-6</v>
      </c>
    </row>
    <row r="15" spans="1:5" x14ac:dyDescent="0.25">
      <c r="A15">
        <v>7.1959520000000001</v>
      </c>
      <c r="B15">
        <v>119.06941</v>
      </c>
      <c r="D15">
        <f t="shared" si="0"/>
        <v>7.1959520000000001</v>
      </c>
      <c r="E15">
        <f t="shared" si="1"/>
        <v>1.1906941000000001E-6</v>
      </c>
    </row>
    <row r="16" spans="1:5" x14ac:dyDescent="0.25">
      <c r="A16">
        <v>8.1623859999999997</v>
      </c>
      <c r="B16">
        <v>120.63976</v>
      </c>
      <c r="D16">
        <f t="shared" si="0"/>
        <v>8.1623859999999997</v>
      </c>
      <c r="E16">
        <f t="shared" si="1"/>
        <v>1.2063976E-6</v>
      </c>
    </row>
    <row r="17" spans="1:5" x14ac:dyDescent="0.25">
      <c r="A17">
        <v>12.283270999999999</v>
      </c>
      <c r="B17">
        <v>122.559296</v>
      </c>
      <c r="D17">
        <f t="shared" si="0"/>
        <v>12.283270999999999</v>
      </c>
      <c r="E17">
        <f t="shared" si="1"/>
        <v>1.22559296E-6</v>
      </c>
    </row>
    <row r="18" spans="1:5" x14ac:dyDescent="0.25">
      <c r="A18">
        <v>15.551345</v>
      </c>
      <c r="B18">
        <v>124.11066</v>
      </c>
      <c r="D18">
        <f t="shared" si="0"/>
        <v>15.551345</v>
      </c>
      <c r="E18">
        <f t="shared" si="1"/>
        <v>1.2411065999999999E-6</v>
      </c>
    </row>
    <row r="19" spans="1:5" x14ac:dyDescent="0.25">
      <c r="A19">
        <v>20.638372</v>
      </c>
      <c r="B19">
        <v>125.65387</v>
      </c>
      <c r="D19">
        <f t="shared" si="0"/>
        <v>20.638372</v>
      </c>
      <c r="E19">
        <f>B19/1000000000000*100^2</f>
        <v>1.2565386999999999E-6</v>
      </c>
    </row>
    <row r="21" spans="1:5" x14ac:dyDescent="0.25">
      <c r="A21" t="s">
        <v>96</v>
      </c>
    </row>
    <row r="22" spans="1:5" x14ac:dyDescent="0.25">
      <c r="A22" t="s">
        <v>292</v>
      </c>
      <c r="B22" t="s">
        <v>294</v>
      </c>
    </row>
    <row r="23" spans="1:5" x14ac:dyDescent="0.25">
      <c r="A23">
        <v>0.01</v>
      </c>
      <c r="B23">
        <v>0.41970444000000001</v>
      </c>
    </row>
    <row r="24" spans="1:5" x14ac:dyDescent="0.25">
      <c r="A24">
        <v>2.0127853000000001E-2</v>
      </c>
      <c r="B24">
        <v>0.36650245999999997</v>
      </c>
    </row>
    <row r="25" spans="1:5" x14ac:dyDescent="0.25">
      <c r="A25">
        <v>4.8963609999999998E-2</v>
      </c>
      <c r="B25">
        <v>0.24827585999999999</v>
      </c>
    </row>
    <row r="26" spans="1:5" x14ac:dyDescent="0.25">
      <c r="A26">
        <v>0.1</v>
      </c>
      <c r="B26">
        <v>0.10788178</v>
      </c>
    </row>
    <row r="27" spans="1:5" x14ac:dyDescent="0.25">
      <c r="A27">
        <v>0.19836651</v>
      </c>
      <c r="B27">
        <v>8.8669949999999997E-2</v>
      </c>
    </row>
    <row r="28" spans="1:5" x14ac:dyDescent="0.25">
      <c r="A28">
        <v>0.30714380000000002</v>
      </c>
      <c r="B28">
        <v>8.8669949999999997E-2</v>
      </c>
    </row>
    <row r="29" spans="1:5" x14ac:dyDescent="0.25">
      <c r="A29">
        <v>0.48963610000000002</v>
      </c>
      <c r="B29">
        <v>8.7192119999999998E-2</v>
      </c>
    </row>
    <row r="30" spans="1:5" x14ac:dyDescent="0.25">
      <c r="A30">
        <v>0.98553234000000001</v>
      </c>
      <c r="B30">
        <v>8.7192119999999998E-2</v>
      </c>
    </row>
    <row r="31" spans="1:5" x14ac:dyDescent="0.25">
      <c r="A31">
        <v>2.0127853999999998</v>
      </c>
      <c r="B31">
        <v>8.8669949999999997E-2</v>
      </c>
    </row>
    <row r="32" spans="1:5" x14ac:dyDescent="0.25">
      <c r="A32">
        <v>4.9682399999999998</v>
      </c>
      <c r="B32">
        <v>8.8669949999999997E-2</v>
      </c>
    </row>
    <row r="33" spans="1:2" x14ac:dyDescent="0.25">
      <c r="A33">
        <v>7.9201639999999998</v>
      </c>
      <c r="B33">
        <v>8.8669949999999997E-2</v>
      </c>
    </row>
    <row r="34" spans="1:2" x14ac:dyDescent="0.25">
      <c r="A34">
        <v>12.085886</v>
      </c>
      <c r="B34">
        <v>9.0147785999999994E-2</v>
      </c>
    </row>
    <row r="35" spans="1:2" x14ac:dyDescent="0.25">
      <c r="A35">
        <v>15.038869999999999</v>
      </c>
      <c r="B35">
        <v>8.8669949999999997E-2</v>
      </c>
    </row>
    <row r="36" spans="1:2" x14ac:dyDescent="0.25">
      <c r="A36">
        <v>20.127853000000002</v>
      </c>
      <c r="B36">
        <v>8.8669949999999997E-2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4" workbookViewId="0">
      <selection activeCell="E45" sqref="E45:F73"/>
    </sheetView>
  </sheetViews>
  <sheetFormatPr defaultRowHeight="15" x14ac:dyDescent="0.25"/>
  <cols>
    <col min="2" max="2" width="22.42578125" customWidth="1"/>
    <col min="3" max="3" width="27.140625" customWidth="1"/>
  </cols>
  <sheetData>
    <row r="1" spans="1:6" x14ac:dyDescent="0.25">
      <c r="A1" t="s">
        <v>280</v>
      </c>
    </row>
    <row r="2" spans="1:6" x14ac:dyDescent="0.25">
      <c r="A2" t="s">
        <v>281</v>
      </c>
    </row>
    <row r="3" spans="1:6" x14ac:dyDescent="0.25">
      <c r="A3" t="s">
        <v>110</v>
      </c>
      <c r="E3" t="s">
        <v>288</v>
      </c>
    </row>
    <row r="4" spans="1:6" x14ac:dyDescent="0.25">
      <c r="A4" t="s">
        <v>282</v>
      </c>
      <c r="B4" t="s">
        <v>273</v>
      </c>
      <c r="C4" t="s">
        <v>283</v>
      </c>
      <c r="E4" t="s">
        <v>273</v>
      </c>
      <c r="F4" t="s">
        <v>283</v>
      </c>
    </row>
    <row r="5" spans="1:6" x14ac:dyDescent="0.25">
      <c r="A5">
        <v>-4.8831499999999997</v>
      </c>
      <c r="B5">
        <v>-0.21093999999999999</v>
      </c>
      <c r="C5">
        <f t="shared" ref="C5:C17" si="0">0-10^A5*100^2</f>
        <v>-0.13087298256613572</v>
      </c>
      <c r="E5">
        <f>B5</f>
        <v>-0.21093999999999999</v>
      </c>
      <c r="F5">
        <f>C5</f>
        <v>-0.13087298256613572</v>
      </c>
    </row>
    <row r="6" spans="1:6" x14ac:dyDescent="0.25">
      <c r="A6">
        <v>-5.2805</v>
      </c>
      <c r="B6">
        <v>-0.20710700000000001</v>
      </c>
      <c r="C6">
        <f t="shared" si="0"/>
        <v>-5.2420360100846206E-2</v>
      </c>
      <c r="E6">
        <f t="shared" ref="E6:E69" si="1">B6</f>
        <v>-0.20710700000000001</v>
      </c>
      <c r="F6">
        <f t="shared" ref="F6:F69" si="2">C6</f>
        <v>-5.2420360100846206E-2</v>
      </c>
    </row>
    <row r="7" spans="1:6" x14ac:dyDescent="0.25">
      <c r="A7">
        <v>-5.49282</v>
      </c>
      <c r="B7">
        <v>-0.19727900000000001</v>
      </c>
      <c r="C7">
        <f t="shared" si="0"/>
        <v>-3.2149927655352031E-2</v>
      </c>
      <c r="E7">
        <f t="shared" si="1"/>
        <v>-0.19727900000000001</v>
      </c>
      <c r="F7">
        <f t="shared" si="2"/>
        <v>-3.2149927655352031E-2</v>
      </c>
    </row>
    <row r="8" spans="1:6" x14ac:dyDescent="0.25">
      <c r="A8">
        <v>-5.6588399999999996</v>
      </c>
      <c r="B8">
        <v>-0.18382399999999999</v>
      </c>
      <c r="C8">
        <f t="shared" si="0"/>
        <v>-2.1936129433748449E-2</v>
      </c>
      <c r="E8">
        <f t="shared" si="1"/>
        <v>-0.18382399999999999</v>
      </c>
      <c r="F8">
        <f t="shared" si="2"/>
        <v>-2.1936129433748449E-2</v>
      </c>
    </row>
    <row r="9" spans="1:6" x14ac:dyDescent="0.25">
      <c r="A9">
        <v>-5.9260999999999999</v>
      </c>
      <c r="B9">
        <v>-0.15451000000000001</v>
      </c>
      <c r="C9">
        <f t="shared" si="0"/>
        <v>-1.1854957462545449E-2</v>
      </c>
      <c r="E9">
        <f t="shared" si="1"/>
        <v>-0.15451000000000001</v>
      </c>
      <c r="F9">
        <f t="shared" si="2"/>
        <v>-1.1854957462545449E-2</v>
      </c>
    </row>
    <row r="10" spans="1:6" x14ac:dyDescent="0.25">
      <c r="A10">
        <v>-6.1657000000000002</v>
      </c>
      <c r="B10">
        <v>-0.12764200000000001</v>
      </c>
      <c r="C10">
        <f t="shared" si="0"/>
        <v>-6.8281019984687144E-3</v>
      </c>
      <c r="E10">
        <f t="shared" si="1"/>
        <v>-0.12764200000000001</v>
      </c>
      <c r="F10">
        <f t="shared" si="2"/>
        <v>-6.8281019984687144E-3</v>
      </c>
    </row>
    <row r="11" spans="1:6" x14ac:dyDescent="0.25">
      <c r="A11">
        <v>-6.4515399999999996</v>
      </c>
      <c r="B11">
        <v>-0.101969</v>
      </c>
      <c r="C11">
        <f t="shared" si="0"/>
        <v>-3.5355745575563475E-3</v>
      </c>
      <c r="E11">
        <f t="shared" si="1"/>
        <v>-0.101969</v>
      </c>
      <c r="F11">
        <f t="shared" si="2"/>
        <v>-3.5355745575563475E-3</v>
      </c>
    </row>
    <row r="12" spans="1:6" x14ac:dyDescent="0.25">
      <c r="A12">
        <v>-6.7006399999999999</v>
      </c>
      <c r="B12">
        <v>-8.4826299999999993E-2</v>
      </c>
      <c r="C12">
        <f t="shared" si="0"/>
        <v>-1.99232415320983E-3</v>
      </c>
      <c r="E12">
        <f t="shared" si="1"/>
        <v>-8.4826299999999993E-2</v>
      </c>
      <c r="F12">
        <f t="shared" si="2"/>
        <v>-1.99232415320983E-3</v>
      </c>
    </row>
    <row r="13" spans="1:6" x14ac:dyDescent="0.25">
      <c r="A13">
        <v>-6.9868399999999999</v>
      </c>
      <c r="B13">
        <v>-7.2531399999999996E-2</v>
      </c>
      <c r="C13">
        <f t="shared" si="0"/>
        <v>-1.0307657986519836E-3</v>
      </c>
      <c r="E13">
        <f t="shared" si="1"/>
        <v>-7.2531399999999996E-2</v>
      </c>
      <c r="F13">
        <f t="shared" si="2"/>
        <v>-1.0307657986519836E-3</v>
      </c>
    </row>
    <row r="14" spans="1:6" x14ac:dyDescent="0.25">
      <c r="A14">
        <v>-7.36557</v>
      </c>
      <c r="B14">
        <v>-6.3842300000000005E-2</v>
      </c>
      <c r="C14">
        <f t="shared" si="0"/>
        <v>-4.309530909753506E-4</v>
      </c>
      <c r="E14">
        <f t="shared" si="1"/>
        <v>-6.3842300000000005E-2</v>
      </c>
      <c r="F14">
        <f t="shared" si="2"/>
        <v>-4.309530909753506E-4</v>
      </c>
    </row>
    <row r="15" spans="1:6" x14ac:dyDescent="0.25">
      <c r="A15">
        <v>-8.5947700000000005</v>
      </c>
      <c r="B15">
        <v>-5.9624099999999999E-2</v>
      </c>
      <c r="C15">
        <f t="shared" si="0"/>
        <v>-2.5423187472969461E-5</v>
      </c>
      <c r="E15">
        <f t="shared" si="1"/>
        <v>-5.9624099999999999E-2</v>
      </c>
      <c r="F15">
        <f t="shared" si="2"/>
        <v>-2.5423187472969461E-5</v>
      </c>
    </row>
    <row r="16" spans="1:6" x14ac:dyDescent="0.25">
      <c r="A16">
        <v>-9.1308600000000002</v>
      </c>
      <c r="B16">
        <v>-5.9375699999999997E-2</v>
      </c>
      <c r="C16">
        <f t="shared" si="0"/>
        <v>-7.3984373406256707E-6</v>
      </c>
      <c r="E16">
        <f t="shared" si="1"/>
        <v>-5.9375699999999997E-2</v>
      </c>
      <c r="F16">
        <f t="shared" si="2"/>
        <v>-7.3984373406256707E-6</v>
      </c>
    </row>
    <row r="17" spans="1:6" x14ac:dyDescent="0.25">
      <c r="A17">
        <v>-7.86456</v>
      </c>
      <c r="B17">
        <v>-5.8746199999999998E-2</v>
      </c>
      <c r="C17">
        <f t="shared" si="0"/>
        <v>-1.3659663474288727E-4</v>
      </c>
      <c r="E17">
        <f t="shared" si="1"/>
        <v>-5.8746199999999998E-2</v>
      </c>
      <c r="F17">
        <f t="shared" si="2"/>
        <v>-1.3659663474288727E-4</v>
      </c>
    </row>
    <row r="19" spans="1:6" x14ac:dyDescent="0.25">
      <c r="A19" t="s">
        <v>114</v>
      </c>
    </row>
    <row r="20" spans="1:6" x14ac:dyDescent="0.25">
      <c r="A20">
        <v>-9.1123700000000003</v>
      </c>
      <c r="B20">
        <v>-5.9384300000000001E-2</v>
      </c>
      <c r="C20">
        <f>10^A20*100^2</f>
        <v>7.7202257519855162E-6</v>
      </c>
      <c r="E20">
        <f t="shared" si="1"/>
        <v>-5.9384300000000001E-2</v>
      </c>
      <c r="F20">
        <f t="shared" si="2"/>
        <v>7.7202257519855162E-6</v>
      </c>
    </row>
    <row r="21" spans="1:6" x14ac:dyDescent="0.25">
      <c r="A21">
        <v>-8.1880199999999999</v>
      </c>
      <c r="B21">
        <v>-5.7380100000000003E-2</v>
      </c>
      <c r="C21">
        <f t="shared" ref="C21:C41" si="3">10^A21*100^2</f>
        <v>6.4860456351647659E-5</v>
      </c>
      <c r="E21">
        <f t="shared" si="1"/>
        <v>-5.7380100000000003E-2</v>
      </c>
      <c r="F21">
        <f t="shared" si="2"/>
        <v>6.4860456351647659E-5</v>
      </c>
    </row>
    <row r="22" spans="1:6" x14ac:dyDescent="0.25">
      <c r="A22">
        <v>-7.4577099999999996</v>
      </c>
      <c r="B22">
        <v>-5.2853499999999998E-2</v>
      </c>
      <c r="C22">
        <f t="shared" si="3"/>
        <v>3.4856999484289054E-4</v>
      </c>
      <c r="E22">
        <f t="shared" si="1"/>
        <v>-5.2853499999999998E-2</v>
      </c>
      <c r="F22">
        <f t="shared" si="2"/>
        <v>3.4856999484289054E-4</v>
      </c>
    </row>
    <row r="23" spans="1:6" x14ac:dyDescent="0.25">
      <c r="A23">
        <v>-6.92136</v>
      </c>
      <c r="B23">
        <v>-4.33722E-2</v>
      </c>
      <c r="C23">
        <f t="shared" si="3"/>
        <v>1.1985054134218936E-3</v>
      </c>
      <c r="E23">
        <f t="shared" si="1"/>
        <v>-4.33722E-2</v>
      </c>
      <c r="F23">
        <f t="shared" si="2"/>
        <v>1.1985054134218936E-3</v>
      </c>
    </row>
    <row r="24" spans="1:6" x14ac:dyDescent="0.25">
      <c r="A24">
        <v>-6.5418200000000004</v>
      </c>
      <c r="B24">
        <v>-2.1655899999999999E-2</v>
      </c>
      <c r="C24">
        <f t="shared" si="3"/>
        <v>2.8719706676154644E-3</v>
      </c>
      <c r="E24">
        <f t="shared" si="1"/>
        <v>-2.1655899999999999E-2</v>
      </c>
      <c r="F24">
        <f t="shared" si="2"/>
        <v>2.8719706676154644E-3</v>
      </c>
    </row>
    <row r="25" spans="1:6" x14ac:dyDescent="0.25">
      <c r="A25">
        <v>-6.24498</v>
      </c>
      <c r="B25">
        <v>1.8342199999999999E-2</v>
      </c>
      <c r="C25">
        <f t="shared" si="3"/>
        <v>5.6887912809262375E-3</v>
      </c>
      <c r="E25">
        <f t="shared" si="1"/>
        <v>1.8342199999999999E-2</v>
      </c>
      <c r="F25">
        <f t="shared" si="2"/>
        <v>5.6887912809262375E-3</v>
      </c>
    </row>
    <row r="26" spans="1:6" x14ac:dyDescent="0.25">
      <c r="A26">
        <v>-6.0033300000000001</v>
      </c>
      <c r="B26">
        <v>6.8095699999999995E-2</v>
      </c>
      <c r="C26">
        <f t="shared" si="3"/>
        <v>9.9236171276049188E-3</v>
      </c>
      <c r="E26">
        <f t="shared" si="1"/>
        <v>6.8095699999999995E-2</v>
      </c>
      <c r="F26">
        <f t="shared" si="2"/>
        <v>9.9236171276049188E-3</v>
      </c>
    </row>
    <row r="27" spans="1:6" x14ac:dyDescent="0.25">
      <c r="A27">
        <v>-5.8264800000000001</v>
      </c>
      <c r="B27">
        <v>0.114231</v>
      </c>
      <c r="C27">
        <f t="shared" si="3"/>
        <v>1.4911454236560382E-2</v>
      </c>
      <c r="E27">
        <f t="shared" si="1"/>
        <v>0.114231</v>
      </c>
      <c r="F27">
        <f t="shared" si="2"/>
        <v>1.4911454236560382E-2</v>
      </c>
    </row>
    <row r="28" spans="1:6" x14ac:dyDescent="0.25">
      <c r="A28">
        <v>-5.6679500000000003</v>
      </c>
      <c r="B28">
        <v>0.16645499999999999</v>
      </c>
      <c r="C28">
        <f t="shared" si="3"/>
        <v>2.1480777664871491E-2</v>
      </c>
      <c r="E28">
        <f t="shared" si="1"/>
        <v>0.16645499999999999</v>
      </c>
      <c r="F28">
        <f t="shared" si="2"/>
        <v>2.1480777664871491E-2</v>
      </c>
    </row>
    <row r="29" spans="1:6" x14ac:dyDescent="0.25">
      <c r="A29">
        <v>-5.5746399999999996</v>
      </c>
      <c r="B29">
        <v>0.19925000000000001</v>
      </c>
      <c r="C29">
        <f t="shared" si="3"/>
        <v>2.6629315306874516E-2</v>
      </c>
      <c r="E29">
        <f t="shared" si="1"/>
        <v>0.19925000000000001</v>
      </c>
      <c r="F29">
        <f t="shared" si="2"/>
        <v>2.6629315306874516E-2</v>
      </c>
    </row>
    <row r="30" spans="1:6" x14ac:dyDescent="0.25">
      <c r="A30">
        <v>-5.5186000000000002</v>
      </c>
      <c r="B30">
        <v>0.22111600000000001</v>
      </c>
      <c r="C30">
        <f t="shared" si="3"/>
        <v>3.0297026026614139E-2</v>
      </c>
      <c r="E30">
        <f t="shared" si="1"/>
        <v>0.22111600000000001</v>
      </c>
      <c r="F30">
        <f t="shared" si="2"/>
        <v>3.0297026026614139E-2</v>
      </c>
    </row>
    <row r="31" spans="1:6" x14ac:dyDescent="0.25">
      <c r="A31">
        <v>-5.1759300000000001</v>
      </c>
      <c r="B31">
        <v>0.24649799999999999</v>
      </c>
      <c r="C31">
        <f t="shared" si="3"/>
        <v>6.6691425442854196E-2</v>
      </c>
      <c r="E31">
        <f t="shared" si="1"/>
        <v>0.24649799999999999</v>
      </c>
      <c r="F31">
        <f t="shared" si="2"/>
        <v>6.6691425442854196E-2</v>
      </c>
    </row>
    <row r="32" spans="1:6" x14ac:dyDescent="0.25">
      <c r="A32">
        <v>-4.8149100000000002</v>
      </c>
      <c r="B32">
        <v>0.26700699999999999</v>
      </c>
      <c r="C32">
        <f t="shared" si="3"/>
        <v>0.15314047858857427</v>
      </c>
      <c r="E32">
        <f t="shared" si="1"/>
        <v>0.26700699999999999</v>
      </c>
      <c r="F32">
        <f t="shared" si="2"/>
        <v>0.15314047858857427</v>
      </c>
    </row>
    <row r="33" spans="1:6" x14ac:dyDescent="0.25">
      <c r="A33">
        <v>-4.5558100000000001</v>
      </c>
      <c r="B33">
        <v>0.277833</v>
      </c>
      <c r="C33">
        <f t="shared" si="3"/>
        <v>0.27809296338178868</v>
      </c>
      <c r="E33">
        <f t="shared" si="1"/>
        <v>0.277833</v>
      </c>
      <c r="F33">
        <f t="shared" si="2"/>
        <v>0.27809296338178868</v>
      </c>
    </row>
    <row r="34" spans="1:6" x14ac:dyDescent="0.25">
      <c r="A34">
        <v>-4.5093100000000002</v>
      </c>
      <c r="B34">
        <v>0.28875800000000001</v>
      </c>
      <c r="C34">
        <f t="shared" si="3"/>
        <v>0.30952091459490516</v>
      </c>
      <c r="E34">
        <f t="shared" si="1"/>
        <v>0.28875800000000001</v>
      </c>
      <c r="F34">
        <f t="shared" si="2"/>
        <v>0.30952091459490516</v>
      </c>
    </row>
    <row r="35" spans="1:6" x14ac:dyDescent="0.25">
      <c r="A35">
        <v>-4.3519199999999998</v>
      </c>
      <c r="B35">
        <v>0.29841499999999999</v>
      </c>
      <c r="C35">
        <f t="shared" si="3"/>
        <v>0.44471317911948688</v>
      </c>
      <c r="E35">
        <f t="shared" si="1"/>
        <v>0.29841499999999999</v>
      </c>
      <c r="F35">
        <f t="shared" si="2"/>
        <v>0.44471317911948688</v>
      </c>
    </row>
    <row r="36" spans="1:6" x14ac:dyDescent="0.25">
      <c r="A36">
        <v>-3.8796900000000001</v>
      </c>
      <c r="B36">
        <v>0.329818</v>
      </c>
      <c r="C36">
        <f t="shared" si="3"/>
        <v>1.3191980479480405</v>
      </c>
      <c r="E36">
        <f t="shared" si="1"/>
        <v>0.329818</v>
      </c>
      <c r="F36">
        <f t="shared" si="2"/>
        <v>1.3191980479480405</v>
      </c>
    </row>
    <row r="37" spans="1:6" x14ac:dyDescent="0.25">
      <c r="A37">
        <v>-3.8145600000000002</v>
      </c>
      <c r="B37">
        <v>0.34559899999999999</v>
      </c>
      <c r="C37">
        <f t="shared" si="3"/>
        <v>1.5326394497706459</v>
      </c>
      <c r="E37">
        <f t="shared" si="1"/>
        <v>0.34559899999999999</v>
      </c>
      <c r="F37">
        <f t="shared" si="2"/>
        <v>1.5326394497706459</v>
      </c>
    </row>
    <row r="38" spans="1:6" x14ac:dyDescent="0.25">
      <c r="A38">
        <v>-3.5184700000000002</v>
      </c>
      <c r="B38">
        <v>0.357624</v>
      </c>
      <c r="C38">
        <f t="shared" si="3"/>
        <v>3.0306096376551634</v>
      </c>
      <c r="E38">
        <f t="shared" si="1"/>
        <v>0.357624</v>
      </c>
      <c r="F38">
        <f t="shared" si="2"/>
        <v>3.0306096376551634</v>
      </c>
    </row>
    <row r="39" spans="1:6" x14ac:dyDescent="0.25">
      <c r="A39">
        <v>-3.2961200000000002</v>
      </c>
      <c r="B39">
        <v>0.37697999999999998</v>
      </c>
      <c r="C39">
        <f t="shared" si="3"/>
        <v>5.0568491679134935</v>
      </c>
      <c r="E39">
        <f t="shared" si="1"/>
        <v>0.37697999999999998</v>
      </c>
      <c r="F39">
        <f t="shared" si="2"/>
        <v>5.0568491679134935</v>
      </c>
    </row>
    <row r="40" spans="1:6" x14ac:dyDescent="0.25">
      <c r="A40">
        <v>-3.1480700000000001</v>
      </c>
      <c r="B40">
        <v>0.38299299999999997</v>
      </c>
      <c r="C40">
        <f t="shared" si="3"/>
        <v>7.1109888881683334</v>
      </c>
      <c r="E40">
        <f t="shared" si="1"/>
        <v>0.38299299999999997</v>
      </c>
      <c r="F40">
        <f t="shared" si="2"/>
        <v>7.1109888881683334</v>
      </c>
    </row>
    <row r="41" spans="1:6" x14ac:dyDescent="0.25">
      <c r="A41">
        <v>-2.8980899999999998</v>
      </c>
      <c r="B41">
        <v>0.39868799999999999</v>
      </c>
      <c r="C41">
        <f t="shared" si="3"/>
        <v>12.644742799511404</v>
      </c>
      <c r="E41">
        <f t="shared" si="1"/>
        <v>0.39868799999999999</v>
      </c>
      <c r="F41">
        <f t="shared" si="2"/>
        <v>12.644742799511404</v>
      </c>
    </row>
    <row r="43" spans="1:6" x14ac:dyDescent="0.25">
      <c r="A43" t="s">
        <v>284</v>
      </c>
    </row>
    <row r="44" spans="1:6" x14ac:dyDescent="0.25">
      <c r="A44" t="s">
        <v>110</v>
      </c>
    </row>
    <row r="45" spans="1:6" x14ac:dyDescent="0.25">
      <c r="A45">
        <v>-5.1271199999999997</v>
      </c>
      <c r="B45">
        <v>-0.179421</v>
      </c>
      <c r="C45">
        <f t="shared" ref="C45:C56" si="4">0-10^A45*100^2</f>
        <v>-7.4624253548807182E-2</v>
      </c>
      <c r="E45">
        <f t="shared" si="1"/>
        <v>-0.179421</v>
      </c>
      <c r="F45">
        <f t="shared" si="2"/>
        <v>-7.4624253548807182E-2</v>
      </c>
    </row>
    <row r="46" spans="1:6" x14ac:dyDescent="0.25">
      <c r="A46">
        <v>-5.4830500000000004</v>
      </c>
      <c r="B46">
        <v>-0.17684900000000001</v>
      </c>
      <c r="C46">
        <f t="shared" si="4"/>
        <v>-3.2881377261216788E-2</v>
      </c>
      <c r="E46">
        <f t="shared" si="1"/>
        <v>-0.17684900000000001</v>
      </c>
      <c r="F46">
        <f t="shared" si="2"/>
        <v>-3.2881377261216788E-2</v>
      </c>
    </row>
    <row r="47" spans="1:6" x14ac:dyDescent="0.25">
      <c r="A47">
        <v>-5.7033899999999997</v>
      </c>
      <c r="B47">
        <v>-0.169132</v>
      </c>
      <c r="C47">
        <f t="shared" si="4"/>
        <v>-1.9797483970457337E-2</v>
      </c>
      <c r="E47">
        <f t="shared" si="1"/>
        <v>-0.169132</v>
      </c>
      <c r="F47">
        <f t="shared" si="2"/>
        <v>-1.9797483970457337E-2</v>
      </c>
    </row>
    <row r="48" spans="1:6" x14ac:dyDescent="0.25">
      <c r="A48">
        <v>-5.8220299999999998</v>
      </c>
      <c r="B48">
        <v>-0.15626999999999999</v>
      </c>
      <c r="C48">
        <f t="shared" si="4"/>
        <v>-1.5065029970520557E-2</v>
      </c>
      <c r="E48">
        <f t="shared" si="1"/>
        <v>-0.15626999999999999</v>
      </c>
      <c r="F48">
        <f t="shared" si="2"/>
        <v>-1.5065029970520557E-2</v>
      </c>
    </row>
    <row r="49" spans="1:6" x14ac:dyDescent="0.25">
      <c r="A49">
        <v>-5.9491500000000004</v>
      </c>
      <c r="B49">
        <v>-0.14340800000000001</v>
      </c>
      <c r="C49">
        <f t="shared" si="4"/>
        <v>-1.1242166162405037E-2</v>
      </c>
      <c r="E49">
        <f t="shared" si="1"/>
        <v>-0.14340800000000001</v>
      </c>
      <c r="F49">
        <f t="shared" si="2"/>
        <v>-1.1242166162405037E-2</v>
      </c>
    </row>
    <row r="50" spans="1:6" x14ac:dyDescent="0.25">
      <c r="A50">
        <v>-6.3050800000000002</v>
      </c>
      <c r="B50">
        <v>-0.117685</v>
      </c>
      <c r="C50">
        <f t="shared" si="4"/>
        <v>-4.9535893391222429E-3</v>
      </c>
      <c r="E50">
        <f t="shared" si="1"/>
        <v>-0.117685</v>
      </c>
      <c r="F50">
        <f t="shared" si="2"/>
        <v>-4.9535893391222429E-3</v>
      </c>
    </row>
    <row r="51" spans="1:6" x14ac:dyDescent="0.25">
      <c r="A51">
        <v>-6.6610199999999997</v>
      </c>
      <c r="B51">
        <v>-8.6816699999999997E-2</v>
      </c>
      <c r="C51">
        <f t="shared" si="4"/>
        <v>-2.1826293957303454E-3</v>
      </c>
      <c r="E51">
        <f t="shared" si="1"/>
        <v>-8.6816699999999997E-2</v>
      </c>
      <c r="F51">
        <f t="shared" si="2"/>
        <v>-2.1826293957303454E-3</v>
      </c>
    </row>
    <row r="52" spans="1:6" x14ac:dyDescent="0.25">
      <c r="A52">
        <v>-6.9152500000000003</v>
      </c>
      <c r="B52">
        <v>-7.1382600000000004E-2</v>
      </c>
      <c r="C52">
        <f t="shared" si="4"/>
        <v>-1.215486109171802E-3</v>
      </c>
      <c r="E52">
        <f t="shared" si="1"/>
        <v>-7.1382600000000004E-2</v>
      </c>
      <c r="F52">
        <f t="shared" si="2"/>
        <v>-1.215486109171802E-3</v>
      </c>
    </row>
    <row r="53" spans="1:6" x14ac:dyDescent="0.25">
      <c r="A53">
        <v>-7.2203400000000002</v>
      </c>
      <c r="B53">
        <v>-6.10932E-2</v>
      </c>
      <c r="C53">
        <f t="shared" si="4"/>
        <v>-6.0208803947540837E-4</v>
      </c>
      <c r="E53">
        <f t="shared" si="1"/>
        <v>-6.10932E-2</v>
      </c>
      <c r="F53">
        <f t="shared" si="2"/>
        <v>-6.0208803947540837E-4</v>
      </c>
    </row>
    <row r="54" spans="1:6" x14ac:dyDescent="0.25">
      <c r="A54">
        <v>-8.8305100000000003</v>
      </c>
      <c r="B54">
        <v>-5.5948600000000001E-2</v>
      </c>
      <c r="C54">
        <f t="shared" si="4"/>
        <v>-1.4773724634398526E-5</v>
      </c>
      <c r="E54">
        <f t="shared" si="1"/>
        <v>-5.5948600000000001E-2</v>
      </c>
      <c r="F54">
        <f t="shared" si="2"/>
        <v>-1.4773724634398526E-5</v>
      </c>
    </row>
    <row r="55" spans="1:6" x14ac:dyDescent="0.25">
      <c r="A55">
        <v>-8.1864399999999993</v>
      </c>
      <c r="B55">
        <v>-5.5948600000000001E-2</v>
      </c>
      <c r="C55">
        <f t="shared" si="4"/>
        <v>-6.5096853925550077E-5</v>
      </c>
      <c r="E55">
        <f t="shared" si="1"/>
        <v>-5.5948600000000001E-2</v>
      </c>
      <c r="F55">
        <f t="shared" si="2"/>
        <v>-6.5096853925550077E-5</v>
      </c>
    </row>
    <row r="56" spans="1:6" x14ac:dyDescent="0.25">
      <c r="A56">
        <v>-7.45763</v>
      </c>
      <c r="B56">
        <v>-5.5948600000000001E-2</v>
      </c>
      <c r="C56">
        <f t="shared" si="4"/>
        <v>-3.4863420972303604E-4</v>
      </c>
      <c r="E56">
        <f t="shared" si="1"/>
        <v>-5.5948600000000001E-2</v>
      </c>
      <c r="F56">
        <f t="shared" si="2"/>
        <v>-3.4863420972303604E-4</v>
      </c>
    </row>
    <row r="58" spans="1:6" x14ac:dyDescent="0.25">
      <c r="A58" t="s">
        <v>114</v>
      </c>
    </row>
    <row r="59" spans="1:6" x14ac:dyDescent="0.25">
      <c r="A59">
        <v>-8.8135600000000007</v>
      </c>
      <c r="B59">
        <v>-5.0803899999999999E-2</v>
      </c>
      <c r="C59">
        <f>10^A59*100^2</f>
        <v>1.5361725485899434E-5</v>
      </c>
      <c r="E59">
        <f t="shared" si="1"/>
        <v>-5.0803899999999999E-2</v>
      </c>
      <c r="F59">
        <f t="shared" si="2"/>
        <v>1.5361725485899434E-5</v>
      </c>
    </row>
    <row r="60" spans="1:6" x14ac:dyDescent="0.25">
      <c r="A60">
        <v>-7.8050800000000002</v>
      </c>
      <c r="B60">
        <v>-4.3086800000000001E-2</v>
      </c>
      <c r="C60">
        <f t="shared" ref="C60:C87" si="5">10^A60*100^2</f>
        <v>1.5664624904754488E-4</v>
      </c>
      <c r="E60">
        <f t="shared" si="1"/>
        <v>-4.3086800000000001E-2</v>
      </c>
      <c r="F60">
        <f t="shared" si="2"/>
        <v>1.5664624904754488E-4</v>
      </c>
    </row>
    <row r="61" spans="1:6" x14ac:dyDescent="0.25">
      <c r="A61">
        <v>-7.2627100000000002</v>
      </c>
      <c r="B61">
        <v>-3.53698E-2</v>
      </c>
      <c r="C61">
        <f t="shared" si="5"/>
        <v>5.4612241242768978E-4</v>
      </c>
      <c r="E61">
        <f t="shared" si="1"/>
        <v>-3.53698E-2</v>
      </c>
      <c r="F61">
        <f t="shared" si="2"/>
        <v>5.4612241242768978E-4</v>
      </c>
    </row>
    <row r="62" spans="1:6" x14ac:dyDescent="0.25">
      <c r="A62">
        <v>-6.95763</v>
      </c>
      <c r="B62">
        <v>-2.2508E-2</v>
      </c>
      <c r="C62">
        <f t="shared" si="5"/>
        <v>1.1024781729776169E-3</v>
      </c>
      <c r="E62">
        <f t="shared" si="1"/>
        <v>-2.2508E-2</v>
      </c>
      <c r="F62">
        <f t="shared" si="2"/>
        <v>1.1024781729776169E-3</v>
      </c>
    </row>
    <row r="63" spans="1:6" x14ac:dyDescent="0.25">
      <c r="A63">
        <v>-6.6779700000000002</v>
      </c>
      <c r="B63">
        <v>5.7877800000000002E-3</v>
      </c>
      <c r="C63">
        <f t="shared" si="5"/>
        <v>2.0990848782620145E-3</v>
      </c>
      <c r="E63">
        <f t="shared" si="1"/>
        <v>5.7877800000000002E-3</v>
      </c>
      <c r="F63">
        <f t="shared" si="2"/>
        <v>2.0990848782620145E-3</v>
      </c>
    </row>
    <row r="64" spans="1:6" x14ac:dyDescent="0.25">
      <c r="A64">
        <v>-6.4745799999999996</v>
      </c>
      <c r="B64">
        <v>4.6945300000000002E-2</v>
      </c>
      <c r="C64">
        <f t="shared" si="5"/>
        <v>3.3528953614664282E-3</v>
      </c>
      <c r="E64">
        <f t="shared" si="1"/>
        <v>4.6945300000000002E-2</v>
      </c>
      <c r="F64">
        <f t="shared" si="2"/>
        <v>3.3528953614664282E-3</v>
      </c>
    </row>
    <row r="65" spans="1:6" x14ac:dyDescent="0.25">
      <c r="A65">
        <v>-6.2372899999999998</v>
      </c>
      <c r="B65">
        <v>0.103537</v>
      </c>
      <c r="C65">
        <f t="shared" si="5"/>
        <v>5.7904191225389015E-3</v>
      </c>
      <c r="E65">
        <f t="shared" si="1"/>
        <v>0.103537</v>
      </c>
      <c r="F65">
        <f t="shared" si="2"/>
        <v>5.7904191225389015E-3</v>
      </c>
    </row>
    <row r="66" spans="1:6" x14ac:dyDescent="0.25">
      <c r="A66">
        <v>-5.9661</v>
      </c>
      <c r="B66">
        <v>0.175563</v>
      </c>
      <c r="C66">
        <f t="shared" si="5"/>
        <v>1.0811849705944687E-2</v>
      </c>
      <c r="E66">
        <f t="shared" si="1"/>
        <v>0.175563</v>
      </c>
      <c r="F66">
        <f t="shared" si="2"/>
        <v>1.0811849705944687E-2</v>
      </c>
    </row>
    <row r="67" spans="1:6" x14ac:dyDescent="0.25">
      <c r="A67">
        <v>-5.7881400000000003</v>
      </c>
      <c r="B67">
        <v>0.22700999999999999</v>
      </c>
      <c r="C67">
        <f t="shared" si="5"/>
        <v>1.6287708943006102E-2</v>
      </c>
      <c r="E67">
        <f t="shared" si="1"/>
        <v>0.22700999999999999</v>
      </c>
      <c r="F67">
        <f t="shared" si="2"/>
        <v>1.6287708943006102E-2</v>
      </c>
    </row>
    <row r="68" spans="1:6" x14ac:dyDescent="0.25">
      <c r="A68">
        <v>-5.6864400000000002</v>
      </c>
      <c r="B68">
        <v>0.26559500000000003</v>
      </c>
      <c r="C68">
        <f t="shared" si="5"/>
        <v>2.0585432691601114E-2</v>
      </c>
      <c r="E68">
        <f t="shared" si="1"/>
        <v>0.26559500000000003</v>
      </c>
      <c r="F68">
        <f t="shared" si="2"/>
        <v>2.0585432691601114E-2</v>
      </c>
    </row>
    <row r="69" spans="1:6" x14ac:dyDescent="0.25">
      <c r="A69">
        <v>-5.6271199999999997</v>
      </c>
      <c r="B69">
        <v>0.30932500000000002</v>
      </c>
      <c r="C69">
        <f t="shared" si="5"/>
        <v>2.3598260990413376E-2</v>
      </c>
      <c r="E69">
        <f t="shared" si="1"/>
        <v>0.30932500000000002</v>
      </c>
      <c r="F69">
        <f t="shared" si="2"/>
        <v>2.3598260990413376E-2</v>
      </c>
    </row>
    <row r="70" spans="1:6" x14ac:dyDescent="0.25">
      <c r="A70">
        <v>-5.5847499999999997</v>
      </c>
      <c r="B70">
        <v>0.35048200000000002</v>
      </c>
      <c r="C70">
        <f t="shared" si="5"/>
        <v>2.6016567662159922E-2</v>
      </c>
      <c r="E70">
        <f t="shared" ref="E70:E87" si="6">B70</f>
        <v>0.35048200000000002</v>
      </c>
      <c r="F70">
        <f t="shared" ref="F70:F87" si="7">C70</f>
        <v>2.6016567662159922E-2</v>
      </c>
    </row>
    <row r="71" spans="1:6" x14ac:dyDescent="0.25">
      <c r="A71">
        <v>-5.50847</v>
      </c>
      <c r="B71">
        <v>0.39163999999999999</v>
      </c>
      <c r="C71">
        <f t="shared" si="5"/>
        <v>3.1012016045510488E-2</v>
      </c>
      <c r="E71">
        <f t="shared" si="6"/>
        <v>0.39163999999999999</v>
      </c>
      <c r="F71">
        <f t="shared" si="7"/>
        <v>3.1012016045510488E-2</v>
      </c>
    </row>
    <row r="72" spans="1:6" x14ac:dyDescent="0.25">
      <c r="A72">
        <v>-5.3135599999999998</v>
      </c>
      <c r="B72">
        <v>0.46881</v>
      </c>
      <c r="C72">
        <f t="shared" si="5"/>
        <v>4.8578041325699137E-2</v>
      </c>
      <c r="E72">
        <f t="shared" si="6"/>
        <v>0.46881</v>
      </c>
      <c r="F72">
        <f t="shared" si="7"/>
        <v>4.8578041325699137E-2</v>
      </c>
    </row>
    <row r="73" spans="1:6" x14ac:dyDescent="0.25">
      <c r="A73">
        <v>-5.1101700000000001</v>
      </c>
      <c r="B73">
        <v>0.53569100000000003</v>
      </c>
      <c r="C73">
        <f t="shared" si="5"/>
        <v>7.7594332233443863E-2</v>
      </c>
      <c r="E73">
        <f t="shared" si="6"/>
        <v>0.53569100000000003</v>
      </c>
      <c r="F73">
        <f t="shared" si="7"/>
        <v>7.7594332233443863E-2</v>
      </c>
    </row>
    <row r="74" spans="1:6" x14ac:dyDescent="0.25">
      <c r="A74">
        <v>-4.9067800000000004</v>
      </c>
      <c r="B74">
        <v>0.61543400000000004</v>
      </c>
      <c r="C74">
        <f t="shared" si="5"/>
        <v>0.12394242811039093</v>
      </c>
      <c r="E74">
        <f t="shared" si="6"/>
        <v>0.61543400000000004</v>
      </c>
      <c r="F74">
        <f t="shared" si="7"/>
        <v>0.12394242811039093</v>
      </c>
    </row>
    <row r="75" spans="1:6" x14ac:dyDescent="0.25">
      <c r="A75">
        <v>-4.7711899999999998</v>
      </c>
      <c r="B75">
        <v>0.69517700000000004</v>
      </c>
      <c r="C75">
        <f t="shared" si="5"/>
        <v>0.16935967047478159</v>
      </c>
      <c r="E75">
        <f t="shared" si="6"/>
        <v>0.69517700000000004</v>
      </c>
      <c r="F75">
        <f t="shared" si="7"/>
        <v>0.16935967047478159</v>
      </c>
    </row>
    <row r="76" spans="1:6" x14ac:dyDescent="0.25">
      <c r="A76">
        <v>-4.6610199999999997</v>
      </c>
      <c r="B76">
        <v>0.75948599999999999</v>
      </c>
      <c r="C76">
        <f t="shared" si="5"/>
        <v>0.21826293957303464</v>
      </c>
      <c r="E76">
        <f t="shared" si="6"/>
        <v>0.75948599999999999</v>
      </c>
      <c r="F76">
        <f t="shared" si="7"/>
        <v>0.21826293957303464</v>
      </c>
    </row>
    <row r="77" spans="1:6" x14ac:dyDescent="0.25">
      <c r="A77">
        <v>-4.5339</v>
      </c>
      <c r="B77">
        <v>0.84694499999999995</v>
      </c>
      <c r="C77">
        <f t="shared" si="5"/>
        <v>0.29248257663345606</v>
      </c>
      <c r="E77">
        <f t="shared" si="6"/>
        <v>0.84694499999999995</v>
      </c>
      <c r="F77">
        <f t="shared" si="7"/>
        <v>0.29248257663345606</v>
      </c>
    </row>
    <row r="78" spans="1:6" x14ac:dyDescent="0.25">
      <c r="A78">
        <v>-4.4152500000000003</v>
      </c>
      <c r="B78">
        <v>0.94469499999999995</v>
      </c>
      <c r="C78">
        <f t="shared" si="5"/>
        <v>0.38437045692789779</v>
      </c>
      <c r="E78">
        <f t="shared" si="6"/>
        <v>0.94469499999999995</v>
      </c>
      <c r="F78">
        <f t="shared" si="7"/>
        <v>0.38437045692789779</v>
      </c>
    </row>
    <row r="79" spans="1:6" x14ac:dyDescent="0.25">
      <c r="A79">
        <v>-4.3220299999999998</v>
      </c>
      <c r="B79">
        <v>1.05531</v>
      </c>
      <c r="C79">
        <f t="shared" si="5"/>
        <v>0.47639807725544253</v>
      </c>
      <c r="E79">
        <f t="shared" si="6"/>
        <v>1.05531</v>
      </c>
      <c r="F79">
        <f t="shared" si="7"/>
        <v>0.47639807725544253</v>
      </c>
    </row>
    <row r="80" spans="1:6" x14ac:dyDescent="0.25">
      <c r="A80">
        <v>-4.2457599999999998</v>
      </c>
      <c r="B80">
        <v>1.09646</v>
      </c>
      <c r="C80">
        <f t="shared" si="5"/>
        <v>0.56785832882507159</v>
      </c>
      <c r="E80">
        <f t="shared" si="6"/>
        <v>1.09646</v>
      </c>
      <c r="F80">
        <f t="shared" si="7"/>
        <v>0.56785832882507159</v>
      </c>
    </row>
    <row r="81" spans="1:6" x14ac:dyDescent="0.25">
      <c r="A81">
        <v>-4.1017000000000001</v>
      </c>
      <c r="B81">
        <v>1.09904</v>
      </c>
      <c r="C81">
        <f t="shared" si="5"/>
        <v>0.79122499813431169</v>
      </c>
      <c r="E81">
        <f t="shared" si="6"/>
        <v>1.09904</v>
      </c>
      <c r="F81">
        <f t="shared" si="7"/>
        <v>0.79122499813431169</v>
      </c>
    </row>
    <row r="82" spans="1:6" x14ac:dyDescent="0.25">
      <c r="A82">
        <v>-3.8644099999999999</v>
      </c>
      <c r="B82">
        <v>1.1041799999999999</v>
      </c>
      <c r="C82">
        <f t="shared" si="5"/>
        <v>1.3664382169755362</v>
      </c>
      <c r="E82">
        <f t="shared" si="6"/>
        <v>1.1041799999999999</v>
      </c>
      <c r="F82">
        <f t="shared" si="7"/>
        <v>1.3664382169755362</v>
      </c>
    </row>
    <row r="83" spans="1:6" x14ac:dyDescent="0.25">
      <c r="A83">
        <v>-3.6610200000000002</v>
      </c>
      <c r="B83">
        <v>1.1144700000000001</v>
      </c>
      <c r="C83">
        <f t="shared" si="5"/>
        <v>2.1826293957303449</v>
      </c>
      <c r="E83">
        <f t="shared" si="6"/>
        <v>1.1144700000000001</v>
      </c>
      <c r="F83">
        <f t="shared" si="7"/>
        <v>2.1826293957303449</v>
      </c>
    </row>
    <row r="84" spans="1:6" x14ac:dyDescent="0.25">
      <c r="A84">
        <v>-3.5</v>
      </c>
      <c r="B84">
        <v>1.12476</v>
      </c>
      <c r="C84">
        <f t="shared" si="5"/>
        <v>3.1622776601683782</v>
      </c>
      <c r="E84">
        <f t="shared" si="6"/>
        <v>1.12476</v>
      </c>
      <c r="F84">
        <f t="shared" si="7"/>
        <v>3.1622776601683782</v>
      </c>
    </row>
    <row r="85" spans="1:6" x14ac:dyDescent="0.25">
      <c r="A85">
        <v>-3.3474599999999999</v>
      </c>
      <c r="B85">
        <v>1.1427700000000001</v>
      </c>
      <c r="C85">
        <f t="shared" si="5"/>
        <v>4.4930370516517115</v>
      </c>
      <c r="E85">
        <f t="shared" si="6"/>
        <v>1.1427700000000001</v>
      </c>
      <c r="F85">
        <f t="shared" si="7"/>
        <v>4.4930370516517115</v>
      </c>
    </row>
    <row r="86" spans="1:6" x14ac:dyDescent="0.25">
      <c r="A86">
        <v>-3.2372899999999998</v>
      </c>
      <c r="B86">
        <v>1.16849</v>
      </c>
      <c r="C86">
        <f t="shared" si="5"/>
        <v>5.7904191225389114</v>
      </c>
      <c r="E86">
        <f t="shared" si="6"/>
        <v>1.16849</v>
      </c>
      <c r="F86">
        <f t="shared" si="7"/>
        <v>5.7904191225389114</v>
      </c>
    </row>
    <row r="87" spans="1:6" x14ac:dyDescent="0.25">
      <c r="A87">
        <v>-3.0508500000000001</v>
      </c>
      <c r="B87">
        <v>1.1839200000000001</v>
      </c>
      <c r="C87">
        <f t="shared" si="5"/>
        <v>8.8950829008745682</v>
      </c>
      <c r="E87">
        <f t="shared" si="6"/>
        <v>1.1839200000000001</v>
      </c>
      <c r="F87">
        <f t="shared" si="7"/>
        <v>8.8950829008745682</v>
      </c>
    </row>
  </sheetData>
  <sortState ref="A5:C17">
    <sortCondition ref="B5:B17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0" workbookViewId="0">
      <selection activeCell="G13" sqref="G13"/>
    </sheetView>
  </sheetViews>
  <sheetFormatPr defaultRowHeight="15" x14ac:dyDescent="0.25"/>
  <cols>
    <col min="3" max="3" width="12.140625" customWidth="1"/>
    <col min="5" max="5" width="15.7109375" customWidth="1"/>
    <col min="7" max="7" width="9.140625" customWidth="1"/>
    <col min="17" max="17" width="16" customWidth="1"/>
  </cols>
  <sheetData>
    <row r="1" spans="1:27" x14ac:dyDescent="0.25">
      <c r="B1" s="1"/>
      <c r="D1" t="s">
        <v>275</v>
      </c>
      <c r="P1" t="s">
        <v>76</v>
      </c>
      <c r="Q1" s="11" t="s">
        <v>74</v>
      </c>
      <c r="R1" t="s">
        <v>277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B2" s="1"/>
      <c r="D2" t="s">
        <v>278</v>
      </c>
      <c r="E2" s="1" t="s">
        <v>279</v>
      </c>
      <c r="F2" s="1"/>
      <c r="G2" s="1"/>
      <c r="O2" s="1"/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B3" s="1"/>
      <c r="D3">
        <v>3</v>
      </c>
      <c r="E3" s="11">
        <f>$AA$3*$AA$4/$AA$2^2*(D3/($Q$4+$Q$5))</f>
        <v>237.33046116136674</v>
      </c>
      <c r="F3" s="1"/>
      <c r="G3" s="1"/>
      <c r="O3" s="1"/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4</v>
      </c>
      <c r="E4" s="11">
        <f>$AA$3*$AA$4/$AA$2^2*(D4/($Q$4+$Q$5))</f>
        <v>316.44061488182234</v>
      </c>
      <c r="O4" s="1"/>
      <c r="P4" t="s">
        <v>186</v>
      </c>
      <c r="Q4" s="11">
        <v>1.3339999999999999E-9</v>
      </c>
      <c r="R4">
        <v>50.08</v>
      </c>
      <c r="S4" s="1">
        <v>10</v>
      </c>
      <c r="T4">
        <v>1</v>
      </c>
      <c r="U4" s="1">
        <f>$AA$2^2/($AA$3*$AA$4)*T4^2*Q4*S4</f>
        <v>5.0096742777024743E-2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5</v>
      </c>
      <c r="E5" s="11">
        <f t="shared" ref="E5:E7" si="0">$AA$3*$AA$4/$AA$2^2*(D5/($Q$4+$Q$5))</f>
        <v>395.55076860227791</v>
      </c>
      <c r="F5" s="1"/>
      <c r="O5" s="1"/>
      <c r="P5" t="s">
        <v>276</v>
      </c>
      <c r="Q5" s="11">
        <v>2.032E-9</v>
      </c>
      <c r="R5">
        <v>76.31</v>
      </c>
      <c r="S5" s="1">
        <v>10</v>
      </c>
      <c r="T5">
        <v>1</v>
      </c>
      <c r="U5" s="1">
        <f t="shared" ref="U5" si="1">$AA$2^2/($AA$3*$AA$4)*T5^2*Q5*S5</f>
        <v>7.6309281351509953E-2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D6">
        <v>6</v>
      </c>
      <c r="E6" s="11">
        <f t="shared" si="0"/>
        <v>474.66092232273348</v>
      </c>
      <c r="O6" s="1"/>
      <c r="V6" s="1"/>
      <c r="W6" s="1"/>
      <c r="X6" s="1"/>
    </row>
    <row r="7" spans="1:27" x14ac:dyDescent="0.25">
      <c r="D7">
        <v>7</v>
      </c>
      <c r="E7" s="11">
        <f t="shared" si="0"/>
        <v>553.77107604318905</v>
      </c>
    </row>
    <row r="10" spans="1:27" x14ac:dyDescent="0.25">
      <c r="A10" t="s">
        <v>285</v>
      </c>
    </row>
    <row r="11" spans="1:27" x14ac:dyDescent="0.25">
      <c r="A11" t="s">
        <v>110</v>
      </c>
      <c r="E11" t="s">
        <v>288</v>
      </c>
    </row>
    <row r="12" spans="1:27" x14ac:dyDescent="0.25">
      <c r="A12" t="s">
        <v>286</v>
      </c>
      <c r="B12" t="s">
        <v>287</v>
      </c>
      <c r="C12" t="s">
        <v>290</v>
      </c>
      <c r="E12" t="s">
        <v>289</v>
      </c>
      <c r="F12" t="s">
        <v>264</v>
      </c>
    </row>
    <row r="13" spans="1:27" x14ac:dyDescent="0.25">
      <c r="A13">
        <v>-0.31779200000000002</v>
      </c>
      <c r="B13">
        <v>-5.2098399999999998</v>
      </c>
      <c r="C13">
        <f>0-10^B13*100^2</f>
        <v>-6.1682220570495924E-2</v>
      </c>
      <c r="E13">
        <f>A13</f>
        <v>-0.31779200000000002</v>
      </c>
      <c r="F13">
        <f>C13</f>
        <v>-6.1682220570495924E-2</v>
      </c>
    </row>
    <row r="14" spans="1:27" x14ac:dyDescent="0.25">
      <c r="A14">
        <v>-0.220003</v>
      </c>
      <c r="B14">
        <v>-5.9356999999999998</v>
      </c>
      <c r="C14">
        <f t="shared" ref="C14:C19" si="2">0-10^B14*100^2</f>
        <v>-1.1595780877260863E-2</v>
      </c>
      <c r="E14">
        <f t="shared" ref="E14:E43" si="3">A14</f>
        <v>-0.220003</v>
      </c>
      <c r="F14">
        <f t="shared" ref="F14:F43" si="4">C14</f>
        <v>-1.1595780877260863E-2</v>
      </c>
    </row>
    <row r="15" spans="1:27" x14ac:dyDescent="0.25">
      <c r="A15">
        <v>-0.18118999999999999</v>
      </c>
      <c r="B15">
        <v>-6.3055300000000001</v>
      </c>
      <c r="C15">
        <f t="shared" si="2"/>
        <v>-4.9484592699398306E-3</v>
      </c>
      <c r="E15">
        <f t="shared" si="3"/>
        <v>-0.18118999999999999</v>
      </c>
      <c r="F15">
        <f t="shared" si="4"/>
        <v>-4.9484592699398306E-3</v>
      </c>
    </row>
    <row r="16" spans="1:27" x14ac:dyDescent="0.25">
      <c r="A16">
        <v>-0.159189</v>
      </c>
      <c r="B16">
        <v>-6.6625500000000004</v>
      </c>
      <c r="C16">
        <f t="shared" si="2"/>
        <v>-2.174953618815703E-3</v>
      </c>
      <c r="E16">
        <f t="shared" si="3"/>
        <v>-0.159189</v>
      </c>
      <c r="F16">
        <f t="shared" si="4"/>
        <v>-2.174953618815703E-3</v>
      </c>
    </row>
    <row r="17" spans="1:6" x14ac:dyDescent="0.25">
      <c r="A17">
        <v>-0.148919</v>
      </c>
      <c r="B17">
        <v>-7.0993500000000003</v>
      </c>
      <c r="C17">
        <f t="shared" si="2"/>
        <v>-7.9551798026549381E-4</v>
      </c>
      <c r="E17">
        <f t="shared" si="3"/>
        <v>-0.148919</v>
      </c>
      <c r="F17">
        <f t="shared" si="4"/>
        <v>-7.9551798026549381E-4</v>
      </c>
    </row>
    <row r="18" spans="1:6" x14ac:dyDescent="0.25">
      <c r="A18">
        <v>-0.13863200000000001</v>
      </c>
      <c r="B18">
        <v>-7.5758900000000002</v>
      </c>
      <c r="C18">
        <f t="shared" si="2"/>
        <v>-2.6552780172045618E-4</v>
      </c>
      <c r="E18">
        <f t="shared" si="3"/>
        <v>-0.13863200000000001</v>
      </c>
      <c r="F18">
        <f t="shared" si="4"/>
        <v>-2.6552780172045618E-4</v>
      </c>
    </row>
    <row r="19" spans="1:6" x14ac:dyDescent="0.25">
      <c r="A19">
        <v>-0.13825899999999999</v>
      </c>
      <c r="B19">
        <v>-8.4500299999999999</v>
      </c>
      <c r="C19">
        <f t="shared" si="2"/>
        <v>-3.5478888043946296E-5</v>
      </c>
      <c r="E19">
        <f t="shared" si="3"/>
        <v>-0.13825899999999999</v>
      </c>
      <c r="F19">
        <f t="shared" si="4"/>
        <v>-3.5478888043946296E-5</v>
      </c>
    </row>
    <row r="21" spans="1:6" x14ac:dyDescent="0.25">
      <c r="A21" t="s">
        <v>114</v>
      </c>
    </row>
    <row r="22" spans="1:6" x14ac:dyDescent="0.25">
      <c r="A22">
        <v>-0.13825899999999999</v>
      </c>
      <c r="B22">
        <v>-8.4500299999999999</v>
      </c>
      <c r="C22">
        <f>10^B22*100^2</f>
        <v>3.5478888043946296E-5</v>
      </c>
      <c r="E22">
        <f t="shared" si="3"/>
        <v>-0.13825899999999999</v>
      </c>
      <c r="F22">
        <f t="shared" si="4"/>
        <v>3.5478888043946296E-5</v>
      </c>
    </row>
    <row r="23" spans="1:6" x14ac:dyDescent="0.25">
      <c r="A23">
        <v>-0.13193199999999999</v>
      </c>
      <c r="B23">
        <v>-7.5227300000000001</v>
      </c>
      <c r="C23">
        <f t="shared" ref="C23:C43" si="5">10^B23*100^2</f>
        <v>3.0010276719735687E-4</v>
      </c>
      <c r="E23">
        <f t="shared" si="3"/>
        <v>-0.13193199999999999</v>
      </c>
      <c r="F23">
        <f t="shared" si="4"/>
        <v>3.0010276719735687E-4</v>
      </c>
    </row>
    <row r="24" spans="1:6" x14ac:dyDescent="0.25">
      <c r="A24">
        <v>-0.12705900000000001</v>
      </c>
      <c r="B24">
        <v>-7.1252599999999999</v>
      </c>
      <c r="C24">
        <f t="shared" si="5"/>
        <v>7.4944540293059021E-4</v>
      </c>
      <c r="E24">
        <f t="shared" si="3"/>
        <v>-0.12705900000000001</v>
      </c>
      <c r="F24">
        <f t="shared" si="4"/>
        <v>7.4944540293059021E-4</v>
      </c>
    </row>
    <row r="25" spans="1:6" x14ac:dyDescent="0.25">
      <c r="A25">
        <v>-0.118752</v>
      </c>
      <c r="B25">
        <v>-6.8998799999999996</v>
      </c>
      <c r="C25">
        <f t="shared" si="5"/>
        <v>1.2592733138027594E-3</v>
      </c>
      <c r="E25">
        <f t="shared" si="3"/>
        <v>-0.118752</v>
      </c>
      <c r="F25">
        <f t="shared" si="4"/>
        <v>1.2592733138027594E-3</v>
      </c>
    </row>
    <row r="26" spans="1:6" x14ac:dyDescent="0.25">
      <c r="A26">
        <v>-9.7038899999999997E-2</v>
      </c>
      <c r="B26">
        <v>-6.5814399999999997</v>
      </c>
      <c r="C26">
        <f t="shared" si="5"/>
        <v>2.6215611956815167E-3</v>
      </c>
      <c r="E26">
        <f t="shared" si="3"/>
        <v>-9.7038899999999997E-2</v>
      </c>
      <c r="F26">
        <f t="shared" si="4"/>
        <v>2.6215611956815167E-3</v>
      </c>
    </row>
    <row r="27" spans="1:6" x14ac:dyDescent="0.25">
      <c r="A27">
        <v>-6.5168699999999996E-2</v>
      </c>
      <c r="B27">
        <v>-6.4348999999999998</v>
      </c>
      <c r="C27">
        <f t="shared" si="5"/>
        <v>3.6736688011030322E-3</v>
      </c>
      <c r="E27">
        <f t="shared" si="3"/>
        <v>-6.5168699999999996E-2</v>
      </c>
      <c r="F27">
        <f t="shared" si="4"/>
        <v>3.6736688011030322E-3</v>
      </c>
    </row>
    <row r="28" spans="1:6" x14ac:dyDescent="0.25">
      <c r="A28">
        <v>-3.1612099999999997E-2</v>
      </c>
      <c r="B28">
        <v>-6.3015600000000003</v>
      </c>
      <c r="C28">
        <f t="shared" si="5"/>
        <v>4.9939018213880082E-3</v>
      </c>
      <c r="E28">
        <f t="shared" si="3"/>
        <v>-3.1612099999999997E-2</v>
      </c>
      <c r="F28">
        <f t="shared" si="4"/>
        <v>4.9939018213880082E-3</v>
      </c>
    </row>
    <row r="29" spans="1:6" x14ac:dyDescent="0.25">
      <c r="A29">
        <v>1.70873E-2</v>
      </c>
      <c r="B29">
        <v>-6.20756</v>
      </c>
      <c r="C29">
        <f t="shared" si="5"/>
        <v>6.2006897204163651E-3</v>
      </c>
      <c r="E29">
        <f t="shared" si="3"/>
        <v>1.70873E-2</v>
      </c>
      <c r="F29">
        <f t="shared" si="4"/>
        <v>6.2006897204163651E-3</v>
      </c>
    </row>
    <row r="30" spans="1:6" x14ac:dyDescent="0.25">
      <c r="A30">
        <v>6.2419700000000002E-2</v>
      </c>
      <c r="B30">
        <v>-6.1003999999999996</v>
      </c>
      <c r="C30">
        <f t="shared" si="5"/>
        <v>7.935969681957691E-3</v>
      </c>
      <c r="E30">
        <f t="shared" si="3"/>
        <v>6.2419700000000002E-2</v>
      </c>
      <c r="F30">
        <f t="shared" si="4"/>
        <v>7.935969681957691E-3</v>
      </c>
    </row>
    <row r="31" spans="1:6" x14ac:dyDescent="0.25">
      <c r="A31">
        <v>0.159807</v>
      </c>
      <c r="B31">
        <v>-5.88591</v>
      </c>
      <c r="C31">
        <f t="shared" si="5"/>
        <v>1.3004390435513402E-2</v>
      </c>
      <c r="E31">
        <f t="shared" si="3"/>
        <v>0.159807</v>
      </c>
      <c r="F31">
        <f t="shared" si="4"/>
        <v>1.3004390435513402E-2</v>
      </c>
    </row>
    <row r="32" spans="1:6" x14ac:dyDescent="0.25">
      <c r="A32">
        <v>0.25719500000000001</v>
      </c>
      <c r="B32">
        <v>-5.6714099999999998</v>
      </c>
      <c r="C32">
        <f t="shared" si="5"/>
        <v>2.1310321412425975E-2</v>
      </c>
      <c r="E32">
        <f t="shared" si="3"/>
        <v>0.25719500000000001</v>
      </c>
      <c r="F32">
        <f t="shared" si="4"/>
        <v>2.1310321412425975E-2</v>
      </c>
    </row>
    <row r="33" spans="1:6" x14ac:dyDescent="0.25">
      <c r="A33">
        <v>0.35290700000000003</v>
      </c>
      <c r="B33">
        <v>-5.4702099999999998</v>
      </c>
      <c r="C33">
        <f t="shared" si="5"/>
        <v>3.3868035007043974E-2</v>
      </c>
      <c r="E33">
        <f t="shared" si="3"/>
        <v>0.35290700000000003</v>
      </c>
      <c r="F33">
        <f t="shared" si="4"/>
        <v>3.3868035007043974E-2</v>
      </c>
    </row>
    <row r="34" spans="1:6" x14ac:dyDescent="0.25">
      <c r="A34">
        <v>0.44695000000000001</v>
      </c>
      <c r="B34">
        <v>-5.2955399999999999</v>
      </c>
      <c r="C34">
        <f t="shared" si="5"/>
        <v>5.0636070983116066E-2</v>
      </c>
      <c r="E34">
        <f t="shared" si="3"/>
        <v>0.44695000000000001</v>
      </c>
      <c r="F34">
        <f t="shared" si="4"/>
        <v>5.0636070983116066E-2</v>
      </c>
    </row>
    <row r="35" spans="1:6" x14ac:dyDescent="0.25">
      <c r="A35">
        <v>0.48894399999999999</v>
      </c>
      <c r="B35">
        <v>-5.2414399999999999</v>
      </c>
      <c r="C35">
        <f t="shared" si="5"/>
        <v>5.7353509787473229E-2</v>
      </c>
      <c r="E35">
        <f t="shared" si="3"/>
        <v>0.48894399999999999</v>
      </c>
      <c r="F35">
        <f t="shared" si="4"/>
        <v>5.7353509787473229E-2</v>
      </c>
    </row>
    <row r="36" spans="1:6" x14ac:dyDescent="0.25">
      <c r="A36">
        <v>0.49899399999999999</v>
      </c>
      <c r="B36">
        <v>-5.1617100000000002</v>
      </c>
      <c r="C36">
        <f t="shared" si="5"/>
        <v>6.8911229725834008E-2</v>
      </c>
      <c r="E36">
        <f t="shared" si="3"/>
        <v>0.49899399999999999</v>
      </c>
      <c r="F36">
        <f t="shared" si="4"/>
        <v>6.8911229725834008E-2</v>
      </c>
    </row>
    <row r="37" spans="1:6" x14ac:dyDescent="0.25">
      <c r="A37">
        <v>0.50226499999999996</v>
      </c>
      <c r="B37">
        <v>-4.9497099999999996</v>
      </c>
      <c r="C37">
        <f t="shared" si="5"/>
        <v>0.1122767931966262</v>
      </c>
      <c r="E37">
        <f t="shared" si="3"/>
        <v>0.50226499999999996</v>
      </c>
      <c r="F37">
        <f t="shared" si="4"/>
        <v>0.1122767931966262</v>
      </c>
    </row>
    <row r="38" spans="1:6" x14ac:dyDescent="0.25">
      <c r="A38">
        <v>0.50554200000000005</v>
      </c>
      <c r="B38">
        <v>-4.7509499999999996</v>
      </c>
      <c r="C38">
        <f t="shared" si="5"/>
        <v>0.17743937537613733</v>
      </c>
      <c r="E38">
        <f t="shared" si="3"/>
        <v>0.50554200000000005</v>
      </c>
      <c r="F38">
        <f t="shared" si="4"/>
        <v>0.17743937537613733</v>
      </c>
    </row>
    <row r="39" spans="1:6" x14ac:dyDescent="0.25">
      <c r="A39">
        <v>0.52055499999999999</v>
      </c>
      <c r="B39">
        <v>-4.4856600000000002</v>
      </c>
      <c r="C39">
        <f t="shared" si="5"/>
        <v>0.32684361101433507</v>
      </c>
      <c r="E39">
        <f t="shared" si="3"/>
        <v>0.52055499999999999</v>
      </c>
      <c r="F39">
        <f t="shared" si="4"/>
        <v>0.32684361101433507</v>
      </c>
    </row>
    <row r="40" spans="1:6" x14ac:dyDescent="0.25">
      <c r="A40">
        <v>0.52048700000000003</v>
      </c>
      <c r="B40">
        <v>-4.3267199999999999</v>
      </c>
      <c r="C40">
        <f t="shared" si="5"/>
        <v>0.47128107460713703</v>
      </c>
      <c r="E40">
        <f t="shared" si="3"/>
        <v>0.52048700000000003</v>
      </c>
      <c r="F40">
        <f t="shared" si="4"/>
        <v>0.47128107460713703</v>
      </c>
    </row>
    <row r="41" spans="1:6" x14ac:dyDescent="0.25">
      <c r="A41">
        <v>0.53217800000000004</v>
      </c>
      <c r="B41">
        <v>-4.1542300000000001</v>
      </c>
      <c r="C41">
        <f t="shared" si="5"/>
        <v>0.70108390985321989</v>
      </c>
      <c r="E41">
        <f t="shared" si="3"/>
        <v>0.53217800000000004</v>
      </c>
      <c r="F41">
        <f t="shared" si="4"/>
        <v>0.70108390985321989</v>
      </c>
    </row>
    <row r="42" spans="1:6" x14ac:dyDescent="0.25">
      <c r="A42">
        <v>0.54385799999999995</v>
      </c>
      <c r="B42">
        <v>-3.9552499999999999</v>
      </c>
      <c r="C42">
        <f t="shared" si="5"/>
        <v>1.1085365066512263</v>
      </c>
      <c r="E42">
        <f t="shared" si="3"/>
        <v>0.54385799999999995</v>
      </c>
      <c r="F42">
        <f t="shared" si="4"/>
        <v>1.1085365066512263</v>
      </c>
    </row>
    <row r="43" spans="1:6" x14ac:dyDescent="0.25">
      <c r="A43">
        <v>0.56386700000000001</v>
      </c>
      <c r="B43">
        <v>-3.5838700000000001</v>
      </c>
      <c r="C43">
        <f t="shared" si="5"/>
        <v>2.606933782509786</v>
      </c>
      <c r="E43">
        <f t="shared" si="3"/>
        <v>0.56386700000000001</v>
      </c>
      <c r="F43">
        <f t="shared" si="4"/>
        <v>2.606933782509786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7" sqref="A27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J1" zoomScale="115" zoomScaleNormal="115" workbookViewId="0">
      <selection activeCell="A78" sqref="A78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G8" sqref="G8"/>
    </sheetView>
  </sheetViews>
  <sheetFormatPr defaultRowHeight="15" x14ac:dyDescent="0.25"/>
  <cols>
    <col min="3" max="3" width="12.7109375" bestFit="1" customWidth="1"/>
    <col min="7" max="7" width="13.42578125" customWidth="1"/>
  </cols>
  <sheetData>
    <row r="1" spans="1:13" x14ac:dyDescent="0.25">
      <c r="A1" t="s">
        <v>261</v>
      </c>
      <c r="B1">
        <v>0.5</v>
      </c>
    </row>
    <row r="3" spans="1:13" x14ac:dyDescent="0.25">
      <c r="A3" t="s">
        <v>259</v>
      </c>
      <c r="E3" t="s">
        <v>267</v>
      </c>
      <c r="I3" t="s">
        <v>288</v>
      </c>
      <c r="L3" t="s">
        <v>259</v>
      </c>
    </row>
    <row r="4" spans="1:13" x14ac:dyDescent="0.25">
      <c r="A4" t="s">
        <v>260</v>
      </c>
      <c r="E4" t="s">
        <v>260</v>
      </c>
      <c r="L4" t="s">
        <v>260</v>
      </c>
    </row>
    <row r="5" spans="1:13" x14ac:dyDescent="0.25">
      <c r="A5" t="s">
        <v>265</v>
      </c>
      <c r="E5" t="s">
        <v>265</v>
      </c>
      <c r="L5" t="s">
        <v>265</v>
      </c>
    </row>
    <row r="6" spans="1:13" x14ac:dyDescent="0.25">
      <c r="E6" t="s">
        <v>110</v>
      </c>
    </row>
    <row r="7" spans="1:13" x14ac:dyDescent="0.25">
      <c r="A7" t="s">
        <v>262</v>
      </c>
      <c r="B7" t="s">
        <v>263</v>
      </c>
      <c r="C7" t="s">
        <v>264</v>
      </c>
      <c r="E7" t="s">
        <v>262</v>
      </c>
      <c r="F7" t="s">
        <v>268</v>
      </c>
      <c r="G7" t="s">
        <v>269</v>
      </c>
      <c r="L7" t="s">
        <v>262</v>
      </c>
      <c r="M7" t="s">
        <v>264</v>
      </c>
    </row>
    <row r="8" spans="1:13" x14ac:dyDescent="0.25">
      <c r="A8">
        <v>-1.19214</v>
      </c>
      <c r="B8">
        <v>-70.512299999999996</v>
      </c>
      <c r="C8">
        <f>B8*100^2/1000000</f>
        <v>-0.70512300000000006</v>
      </c>
      <c r="E8">
        <v>-1.20242</v>
      </c>
      <c r="F8">
        <v>-4.1764700000000001</v>
      </c>
      <c r="G8">
        <f>0- 10^(F8)*100^2</f>
        <v>-0.66608553126772463</v>
      </c>
      <c r="I8">
        <f>E8</f>
        <v>-1.20242</v>
      </c>
      <c r="J8">
        <f>G8</f>
        <v>-0.66608553126772463</v>
      </c>
      <c r="L8">
        <v>-1.19214</v>
      </c>
      <c r="M8">
        <f>B8*100^2/1000000</f>
        <v>-0.70512300000000006</v>
      </c>
    </row>
    <row r="9" spans="1:13" x14ac:dyDescent="0.25">
      <c r="A9">
        <v>-1.1708400000000001</v>
      </c>
      <c r="B9">
        <v>-68.2012</v>
      </c>
      <c r="C9">
        <f t="shared" ref="C9:C37" si="0">B9*100^2/1000000</f>
        <v>-0.68201199999999995</v>
      </c>
      <c r="E9">
        <v>-0.735294</v>
      </c>
      <c r="F9">
        <v>-4.1764700000000001</v>
      </c>
      <c r="G9">
        <f t="shared" ref="G9:G24" si="1">0- 10^(F9)*100^2</f>
        <v>-0.66608553126772463</v>
      </c>
      <c r="I9">
        <f t="shared" ref="I9:I40" si="2">E9</f>
        <v>-0.735294</v>
      </c>
      <c r="J9">
        <f t="shared" ref="J9:J40" si="3">G9</f>
        <v>-0.66608553126772463</v>
      </c>
      <c r="L9">
        <v>-1.1708400000000001</v>
      </c>
      <c r="M9">
        <f t="shared" ref="M9:M37" si="4">B9*100^2/1000000</f>
        <v>-0.68201199999999995</v>
      </c>
    </row>
    <row r="10" spans="1:13" x14ac:dyDescent="0.25">
      <c r="A10">
        <v>-1.1281399999999999</v>
      </c>
      <c r="B10">
        <v>-68.176599999999993</v>
      </c>
      <c r="C10">
        <f t="shared" si="0"/>
        <v>-0.68176599999999987</v>
      </c>
      <c r="E10">
        <v>-0.66608999999999996</v>
      </c>
      <c r="F10">
        <v>-4.25237</v>
      </c>
      <c r="G10">
        <f t="shared" si="1"/>
        <v>-0.55928091546352987</v>
      </c>
      <c r="I10">
        <f t="shared" si="2"/>
        <v>-0.66608999999999996</v>
      </c>
      <c r="J10">
        <f t="shared" si="3"/>
        <v>-0.55928091546352987</v>
      </c>
      <c r="L10">
        <v>-1.1281399999999999</v>
      </c>
      <c r="M10">
        <f t="shared" si="4"/>
        <v>-0.68176599999999987</v>
      </c>
    </row>
    <row r="11" spans="1:13" x14ac:dyDescent="0.25">
      <c r="A11">
        <v>-1.05341</v>
      </c>
      <c r="B11">
        <v>-68.133700000000005</v>
      </c>
      <c r="C11">
        <f t="shared" si="0"/>
        <v>-0.68133699999999997</v>
      </c>
      <c r="E11">
        <v>-0.59688600000000003</v>
      </c>
      <c r="F11">
        <v>-4.4041699999999997</v>
      </c>
      <c r="G11">
        <f t="shared" si="1"/>
        <v>-0.39430292613605805</v>
      </c>
      <c r="I11">
        <f t="shared" si="2"/>
        <v>-0.59688600000000003</v>
      </c>
      <c r="J11">
        <f t="shared" si="3"/>
        <v>-0.39430292613605805</v>
      </c>
      <c r="L11">
        <v>-1.05341</v>
      </c>
      <c r="M11">
        <f t="shared" si="4"/>
        <v>-0.68133699999999997</v>
      </c>
    </row>
    <row r="12" spans="1:13" x14ac:dyDescent="0.25">
      <c r="A12">
        <v>-1.03565</v>
      </c>
      <c r="B12">
        <v>-66.399299999999997</v>
      </c>
      <c r="C12">
        <f t="shared" si="0"/>
        <v>-0.66399300000000006</v>
      </c>
      <c r="E12">
        <v>-0.52768199999999998</v>
      </c>
      <c r="F12">
        <v>-4.5369999999999999</v>
      </c>
      <c r="G12">
        <f t="shared" si="1"/>
        <v>-0.29040226544644487</v>
      </c>
      <c r="I12">
        <f t="shared" si="2"/>
        <v>-0.52768199999999998</v>
      </c>
      <c r="J12">
        <f t="shared" si="3"/>
        <v>-0.29040226544644487</v>
      </c>
      <c r="L12">
        <v>-1.03565</v>
      </c>
      <c r="M12">
        <f t="shared" si="4"/>
        <v>-0.66399300000000006</v>
      </c>
    </row>
    <row r="13" spans="1:13" x14ac:dyDescent="0.25">
      <c r="A13">
        <v>-0.95025499999999996</v>
      </c>
      <c r="B13">
        <v>-65.775499999999994</v>
      </c>
      <c r="C13">
        <f t="shared" si="0"/>
        <v>-0.65775499999999987</v>
      </c>
      <c r="E13">
        <v>-0.455017</v>
      </c>
      <c r="F13">
        <v>-4.7267599999999996</v>
      </c>
      <c r="G13">
        <f t="shared" si="1"/>
        <v>-0.18760309546787163</v>
      </c>
      <c r="I13">
        <f t="shared" si="2"/>
        <v>-0.455017</v>
      </c>
      <c r="J13">
        <f t="shared" si="3"/>
        <v>-0.18760309546787163</v>
      </c>
      <c r="L13">
        <v>-0.95025499999999996</v>
      </c>
      <c r="M13">
        <f t="shared" si="4"/>
        <v>-0.65775499999999987</v>
      </c>
    </row>
    <row r="14" spans="1:13" x14ac:dyDescent="0.25">
      <c r="A14">
        <v>-0.92539400000000005</v>
      </c>
      <c r="B14">
        <v>-63.462400000000002</v>
      </c>
      <c r="C14">
        <f t="shared" si="0"/>
        <v>-0.63462399999999997</v>
      </c>
      <c r="E14">
        <v>-0.39619399999999999</v>
      </c>
      <c r="F14">
        <v>-4.9165099999999997</v>
      </c>
      <c r="G14">
        <f t="shared" si="1"/>
        <v>-0.1211964781933232</v>
      </c>
      <c r="I14">
        <f t="shared" si="2"/>
        <v>-0.39619399999999999</v>
      </c>
      <c r="J14">
        <f t="shared" si="3"/>
        <v>-0.1211964781933232</v>
      </c>
      <c r="L14">
        <v>-0.92539400000000005</v>
      </c>
      <c r="M14">
        <f t="shared" si="4"/>
        <v>-0.63462399999999997</v>
      </c>
    </row>
    <row r="15" spans="1:13" x14ac:dyDescent="0.25">
      <c r="A15">
        <v>-0.88978199999999996</v>
      </c>
      <c r="B15">
        <v>-64.591300000000004</v>
      </c>
      <c r="C15">
        <f t="shared" si="0"/>
        <v>-0.64591299999999996</v>
      </c>
      <c r="E15">
        <v>-0.31660899999999997</v>
      </c>
      <c r="F15">
        <v>-5.2770400000000004</v>
      </c>
      <c r="G15">
        <f t="shared" si="1"/>
        <v>-5.2839658241015247E-2</v>
      </c>
      <c r="I15">
        <f t="shared" si="2"/>
        <v>-0.31660899999999997</v>
      </c>
      <c r="J15">
        <f t="shared" si="3"/>
        <v>-5.2839658241015247E-2</v>
      </c>
      <c r="L15">
        <v>-0.88978199999999996</v>
      </c>
      <c r="M15">
        <f t="shared" si="4"/>
        <v>-0.64591299999999996</v>
      </c>
    </row>
    <row r="16" spans="1:13" x14ac:dyDescent="0.25">
      <c r="A16">
        <v>-0.83637700000000004</v>
      </c>
      <c r="B16">
        <v>-65.710099999999997</v>
      </c>
      <c r="C16">
        <f t="shared" si="0"/>
        <v>-0.65710100000000005</v>
      </c>
      <c r="E16">
        <v>-0.22664400000000001</v>
      </c>
      <c r="F16">
        <v>-5.6375700000000002</v>
      </c>
      <c r="G16">
        <f t="shared" si="1"/>
        <v>-2.3037216300738274E-2</v>
      </c>
      <c r="I16">
        <f t="shared" si="2"/>
        <v>-0.22664400000000001</v>
      </c>
      <c r="J16">
        <f t="shared" si="3"/>
        <v>-2.3037216300738274E-2</v>
      </c>
      <c r="L16">
        <v>-0.83637700000000004</v>
      </c>
      <c r="M16">
        <f t="shared" si="4"/>
        <v>-0.65710100000000005</v>
      </c>
    </row>
    <row r="17" spans="1:13" x14ac:dyDescent="0.25">
      <c r="A17">
        <v>-0.81145400000000001</v>
      </c>
      <c r="B17">
        <v>-66.270499999999998</v>
      </c>
      <c r="C17">
        <f t="shared" si="0"/>
        <v>-0.66270499999999999</v>
      </c>
      <c r="E17">
        <v>-0.119377</v>
      </c>
      <c r="F17">
        <v>-6.0550300000000004</v>
      </c>
      <c r="G17">
        <f t="shared" si="1"/>
        <v>-8.8098801440998267E-3</v>
      </c>
      <c r="I17">
        <f t="shared" si="2"/>
        <v>-0.119377</v>
      </c>
      <c r="J17">
        <f t="shared" si="3"/>
        <v>-8.8098801440998267E-3</v>
      </c>
      <c r="L17">
        <v>-0.81145400000000001</v>
      </c>
      <c r="M17">
        <f t="shared" si="4"/>
        <v>-0.66270499999999999</v>
      </c>
    </row>
    <row r="18" spans="1:13" x14ac:dyDescent="0.25">
      <c r="A18">
        <v>-0.79362200000000005</v>
      </c>
      <c r="B18">
        <v>-67.984399999999994</v>
      </c>
      <c r="C18">
        <f t="shared" si="0"/>
        <v>-0.67984399999999989</v>
      </c>
      <c r="E18">
        <v>-1.21107E-2</v>
      </c>
      <c r="F18">
        <v>-6.2068300000000001</v>
      </c>
      <c r="G18">
        <f t="shared" si="1"/>
        <v>-6.2111211444565006E-3</v>
      </c>
      <c r="I18">
        <f t="shared" si="2"/>
        <v>-1.21107E-2</v>
      </c>
      <c r="J18">
        <f t="shared" si="3"/>
        <v>-6.2111211444565006E-3</v>
      </c>
      <c r="L18">
        <v>-0.79362200000000005</v>
      </c>
      <c r="M18">
        <f t="shared" si="4"/>
        <v>-0.67984399999999989</v>
      </c>
    </row>
    <row r="19" spans="1:13" x14ac:dyDescent="0.25">
      <c r="A19">
        <v>-0.76519099999999995</v>
      </c>
      <c r="B19">
        <v>-66.243899999999996</v>
      </c>
      <c r="C19">
        <f t="shared" si="0"/>
        <v>-0.662439</v>
      </c>
      <c r="E19">
        <v>9.5155699999999996E-2</v>
      </c>
      <c r="F19">
        <v>-6.2447800000000004</v>
      </c>
      <c r="G19">
        <f t="shared" si="1"/>
        <v>-5.6914116694467944E-3</v>
      </c>
      <c r="I19">
        <f t="shared" si="2"/>
        <v>9.5155699999999996E-2</v>
      </c>
      <c r="J19">
        <f t="shared" si="3"/>
        <v>-5.6914116694467944E-3</v>
      </c>
      <c r="L19">
        <v>-0.76519099999999995</v>
      </c>
      <c r="M19">
        <f t="shared" si="4"/>
        <v>-0.662439</v>
      </c>
    </row>
    <row r="20" spans="1:13" x14ac:dyDescent="0.25">
      <c r="A20">
        <v>-0.72608300000000003</v>
      </c>
      <c r="B20">
        <v>-64.497200000000007</v>
      </c>
      <c r="C20">
        <f t="shared" si="0"/>
        <v>-0.6449720000000001</v>
      </c>
      <c r="E20">
        <v>0.20242199999999999</v>
      </c>
      <c r="F20">
        <v>-6.3776099999999998</v>
      </c>
      <c r="G20">
        <f t="shared" si="1"/>
        <v>-4.1916981407978966E-3</v>
      </c>
      <c r="I20">
        <f t="shared" si="2"/>
        <v>0.20242199999999999</v>
      </c>
      <c r="J20">
        <f t="shared" si="3"/>
        <v>-4.1916981407978966E-3</v>
      </c>
      <c r="L20">
        <v>-0.72608300000000003</v>
      </c>
      <c r="M20">
        <f t="shared" si="4"/>
        <v>-0.6449720000000001</v>
      </c>
    </row>
    <row r="21" spans="1:13" x14ac:dyDescent="0.25">
      <c r="A21">
        <v>-0.69059800000000005</v>
      </c>
      <c r="B21">
        <v>-59.879100000000001</v>
      </c>
      <c r="C21">
        <f t="shared" si="0"/>
        <v>-0.59879099999999996</v>
      </c>
      <c r="E21">
        <v>0.264706</v>
      </c>
      <c r="F21">
        <v>-6.5294100000000004</v>
      </c>
      <c r="G21">
        <f t="shared" si="1"/>
        <v>-2.9552212433815103E-3</v>
      </c>
      <c r="I21">
        <f t="shared" si="2"/>
        <v>0.264706</v>
      </c>
      <c r="J21">
        <f t="shared" si="3"/>
        <v>-2.9552212433815103E-3</v>
      </c>
      <c r="L21">
        <v>-0.69059800000000005</v>
      </c>
      <c r="M21">
        <f t="shared" si="4"/>
        <v>-0.59879099999999996</v>
      </c>
    </row>
    <row r="22" spans="1:13" x14ac:dyDescent="0.25">
      <c r="A22">
        <v>-0.65159199999999995</v>
      </c>
      <c r="B22">
        <v>-53.534799999999997</v>
      </c>
      <c r="C22">
        <f t="shared" si="0"/>
        <v>-0.53534800000000005</v>
      </c>
      <c r="E22">
        <v>0.32006899999999999</v>
      </c>
      <c r="F22">
        <v>-6.8519899999999998</v>
      </c>
      <c r="G22">
        <f t="shared" si="1"/>
        <v>-1.4060798999433427E-3</v>
      </c>
      <c r="I22">
        <f t="shared" si="2"/>
        <v>0.32006899999999999</v>
      </c>
      <c r="J22">
        <f t="shared" si="3"/>
        <v>-1.4060798999433427E-3</v>
      </c>
      <c r="L22">
        <v>-0.65159199999999995</v>
      </c>
      <c r="M22">
        <f t="shared" si="4"/>
        <v>-0.53534800000000005</v>
      </c>
    </row>
    <row r="23" spans="1:13" x14ac:dyDescent="0.25">
      <c r="A23">
        <v>-0.601935</v>
      </c>
      <c r="B23">
        <v>-46.034999999999997</v>
      </c>
      <c r="C23">
        <f t="shared" si="0"/>
        <v>-0.46034999999999993</v>
      </c>
      <c r="E23">
        <v>0.34083000000000002</v>
      </c>
      <c r="F23">
        <v>-7.4022800000000002</v>
      </c>
      <c r="G23">
        <f t="shared" si="1"/>
        <v>-3.9602262670753141E-4</v>
      </c>
      <c r="I23">
        <f t="shared" si="2"/>
        <v>0.34083000000000002</v>
      </c>
      <c r="J23">
        <f t="shared" si="3"/>
        <v>-3.9602262670753141E-4</v>
      </c>
      <c r="L23">
        <v>-0.601935</v>
      </c>
      <c r="M23">
        <f t="shared" si="4"/>
        <v>-0.46034999999999993</v>
      </c>
    </row>
    <row r="24" spans="1:13" x14ac:dyDescent="0.25">
      <c r="A24">
        <v>-0.56655100000000003</v>
      </c>
      <c r="B24">
        <v>-36.819200000000002</v>
      </c>
      <c r="C24">
        <f t="shared" si="0"/>
        <v>-0.36819200000000002</v>
      </c>
      <c r="E24">
        <v>0.351211</v>
      </c>
      <c r="F24">
        <v>-7.9335899999999997</v>
      </c>
      <c r="G24">
        <f t="shared" si="1"/>
        <v>-1.1652255530259886E-4</v>
      </c>
      <c r="I24">
        <f t="shared" si="2"/>
        <v>0.351211</v>
      </c>
      <c r="J24">
        <f t="shared" si="3"/>
        <v>-1.1652255530259886E-4</v>
      </c>
      <c r="L24">
        <v>-0.56655100000000003</v>
      </c>
      <c r="M24">
        <f t="shared" si="4"/>
        <v>-0.36819200000000002</v>
      </c>
    </row>
    <row r="25" spans="1:13" x14ac:dyDescent="0.25">
      <c r="A25">
        <v>-0.51336099999999996</v>
      </c>
      <c r="B25">
        <v>-28.167899999999999</v>
      </c>
      <c r="C25">
        <f t="shared" si="0"/>
        <v>-0.28167900000000001</v>
      </c>
      <c r="F25" s="1">
        <v>-9</v>
      </c>
      <c r="G25">
        <f>0- 10^(F25)*100^2</f>
        <v>-1.0000000000000001E-5</v>
      </c>
      <c r="L25">
        <v>-0.51336099999999996</v>
      </c>
      <c r="M25">
        <f t="shared" si="4"/>
        <v>-0.28167900000000001</v>
      </c>
    </row>
    <row r="26" spans="1:13" x14ac:dyDescent="0.25">
      <c r="A26">
        <v>-0.44242799999999999</v>
      </c>
      <c r="B26">
        <v>-17.2075</v>
      </c>
      <c r="C26">
        <f t="shared" si="0"/>
        <v>-0.17207500000000001</v>
      </c>
      <c r="E26" t="s">
        <v>114</v>
      </c>
      <c r="L26">
        <v>-0.44242799999999999</v>
      </c>
      <c r="M26">
        <f t="shared" si="4"/>
        <v>-0.17207500000000001</v>
      </c>
    </row>
    <row r="27" spans="1:13" x14ac:dyDescent="0.25">
      <c r="A27">
        <v>-0.371419</v>
      </c>
      <c r="B27">
        <v>-9.6953999999999994</v>
      </c>
      <c r="C27">
        <f t="shared" si="0"/>
        <v>-9.6953999999999999E-2</v>
      </c>
      <c r="E27">
        <v>0.37067</v>
      </c>
      <c r="F27">
        <v>-7.9333299999999998</v>
      </c>
      <c r="G27">
        <f>10^(F27)*100^2</f>
        <v>1.1659233499379063E-4</v>
      </c>
      <c r="I27">
        <f t="shared" si="2"/>
        <v>0.37067</v>
      </c>
      <c r="J27">
        <f t="shared" si="3"/>
        <v>1.1659233499379063E-4</v>
      </c>
      <c r="L27">
        <v>-0.371419</v>
      </c>
      <c r="M27">
        <f t="shared" si="4"/>
        <v>-9.6953999999999999E-2</v>
      </c>
    </row>
    <row r="28" spans="1:13" x14ac:dyDescent="0.25">
      <c r="A28">
        <v>-0.289684</v>
      </c>
      <c r="B28">
        <v>-4.4759799999999998</v>
      </c>
      <c r="C28">
        <f t="shared" si="0"/>
        <v>-4.4759799999999995E-2</v>
      </c>
      <c r="E28">
        <v>0.37759799999999999</v>
      </c>
      <c r="F28">
        <v>-7.17143</v>
      </c>
      <c r="G28">
        <f t="shared" ref="G28:G40" si="5">10^(F28)*100^2</f>
        <v>6.7386050019781608E-4</v>
      </c>
      <c r="I28">
        <f t="shared" si="2"/>
        <v>0.37759799999999999</v>
      </c>
      <c r="J28">
        <f t="shared" si="3"/>
        <v>6.7386050019781608E-4</v>
      </c>
      <c r="L28">
        <v>-0.289684</v>
      </c>
      <c r="M28">
        <f t="shared" si="4"/>
        <v>-4.4759799999999995E-2</v>
      </c>
    </row>
    <row r="29" spans="1:13" x14ac:dyDescent="0.25">
      <c r="A29">
        <v>-0.200767</v>
      </c>
      <c r="B29">
        <v>-2.12601</v>
      </c>
      <c r="C29">
        <f t="shared" si="0"/>
        <v>-2.1260099999999997E-2</v>
      </c>
      <c r="E29">
        <v>0.40531200000000001</v>
      </c>
      <c r="F29">
        <v>-6.7523799999999996</v>
      </c>
      <c r="G29">
        <f t="shared" si="5"/>
        <v>1.7685608216421603E-3</v>
      </c>
      <c r="I29">
        <f t="shared" si="2"/>
        <v>0.40531200000000001</v>
      </c>
      <c r="J29">
        <f t="shared" si="3"/>
        <v>1.7685608216421603E-3</v>
      </c>
      <c r="L29">
        <v>-0.200767</v>
      </c>
      <c r="M29">
        <f t="shared" si="4"/>
        <v>-2.1260099999999997E-2</v>
      </c>
    </row>
    <row r="30" spans="1:13" x14ac:dyDescent="0.25">
      <c r="A30">
        <v>-0.12606100000000001</v>
      </c>
      <c r="B30">
        <v>-0.93364599999999998</v>
      </c>
      <c r="C30">
        <f t="shared" si="0"/>
        <v>-9.3364599999999996E-3</v>
      </c>
      <c r="E30">
        <v>0.45034600000000002</v>
      </c>
      <c r="F30">
        <v>-6.4857100000000001</v>
      </c>
      <c r="G30">
        <f t="shared" si="5"/>
        <v>3.268059839190434E-3</v>
      </c>
      <c r="I30">
        <f t="shared" si="2"/>
        <v>0.45034600000000002</v>
      </c>
      <c r="J30">
        <f t="shared" si="3"/>
        <v>3.268059839190434E-3</v>
      </c>
      <c r="L30">
        <v>-0.12606100000000001</v>
      </c>
      <c r="M30">
        <f t="shared" si="4"/>
        <v>-9.3364599999999996E-3</v>
      </c>
    </row>
    <row r="31" spans="1:13" x14ac:dyDescent="0.25">
      <c r="A31">
        <v>-8.6497299999999996E-3</v>
      </c>
      <c r="B31">
        <v>0.28326400000000002</v>
      </c>
      <c r="C31">
        <f t="shared" si="0"/>
        <v>2.8326400000000004E-3</v>
      </c>
      <c r="E31">
        <v>0.53002300000000002</v>
      </c>
      <c r="F31">
        <v>-6.3142899999999997</v>
      </c>
      <c r="G31">
        <f t="shared" si="5"/>
        <v>4.8496455709137846E-3</v>
      </c>
      <c r="I31">
        <f t="shared" si="2"/>
        <v>0.53002300000000002</v>
      </c>
      <c r="J31">
        <f t="shared" si="3"/>
        <v>4.8496455709137846E-3</v>
      </c>
      <c r="L31">
        <v>-8.6497299999999996E-3</v>
      </c>
      <c r="M31">
        <f t="shared" si="4"/>
        <v>2.8326400000000004E-3</v>
      </c>
    </row>
    <row r="32" spans="1:13" x14ac:dyDescent="0.25">
      <c r="A32">
        <v>0.101669</v>
      </c>
      <c r="B32">
        <v>0.34666599999999997</v>
      </c>
      <c r="C32">
        <f t="shared" si="0"/>
        <v>3.4666599999999999E-3</v>
      </c>
      <c r="E32">
        <v>0.57852199999999998</v>
      </c>
      <c r="F32">
        <v>-6.2381000000000002</v>
      </c>
      <c r="G32">
        <f t="shared" si="5"/>
        <v>5.7796295119546546E-3</v>
      </c>
      <c r="I32">
        <f t="shared" si="2"/>
        <v>0.57852199999999998</v>
      </c>
      <c r="J32">
        <f t="shared" si="3"/>
        <v>5.7796295119546546E-3</v>
      </c>
      <c r="L32">
        <v>0.101669</v>
      </c>
      <c r="M32">
        <f t="shared" si="4"/>
        <v>3.4666599999999999E-3</v>
      </c>
    </row>
    <row r="33" spans="1:13" x14ac:dyDescent="0.25">
      <c r="A33">
        <v>0.26536799999999999</v>
      </c>
      <c r="B33">
        <v>0.44074600000000003</v>
      </c>
      <c r="C33">
        <f t="shared" si="0"/>
        <v>4.4074600000000002E-3</v>
      </c>
      <c r="E33">
        <v>0.62009199999999998</v>
      </c>
      <c r="F33">
        <v>-6.2</v>
      </c>
      <c r="G33">
        <f t="shared" si="5"/>
        <v>6.3095734448019251E-3</v>
      </c>
      <c r="I33">
        <f t="shared" si="2"/>
        <v>0.62009199999999998</v>
      </c>
      <c r="J33">
        <f t="shared" si="3"/>
        <v>6.3095734448019251E-3</v>
      </c>
      <c r="L33">
        <v>0.26536799999999999</v>
      </c>
      <c r="M33">
        <f t="shared" si="4"/>
        <v>4.4074600000000002E-3</v>
      </c>
    </row>
    <row r="34" spans="1:13" x14ac:dyDescent="0.25">
      <c r="A34">
        <v>0.41126099999999999</v>
      </c>
      <c r="B34">
        <v>1.09931</v>
      </c>
      <c r="C34">
        <f t="shared" si="0"/>
        <v>1.09931E-2</v>
      </c>
      <c r="E34">
        <v>0.64780599999999999</v>
      </c>
      <c r="F34">
        <v>-6.1047599999999997</v>
      </c>
      <c r="G34">
        <f t="shared" si="5"/>
        <v>7.8566969178147181E-3</v>
      </c>
      <c r="I34">
        <f t="shared" si="2"/>
        <v>0.64780599999999999</v>
      </c>
      <c r="J34">
        <f t="shared" si="3"/>
        <v>7.8566969178147181E-3</v>
      </c>
      <c r="L34">
        <v>0.41126099999999999</v>
      </c>
      <c r="M34">
        <f t="shared" si="4"/>
        <v>1.09931E-2</v>
      </c>
    </row>
    <row r="35" spans="1:13" x14ac:dyDescent="0.25">
      <c r="A35">
        <v>0.59276600000000002</v>
      </c>
      <c r="B35">
        <v>0.62890699999999999</v>
      </c>
      <c r="C35">
        <f t="shared" si="0"/>
        <v>6.2890699999999999E-3</v>
      </c>
      <c r="E35">
        <v>0.66859100000000005</v>
      </c>
      <c r="F35">
        <v>-5.9714299999999998</v>
      </c>
      <c r="G35">
        <f t="shared" si="5"/>
        <v>1.0679969194319587E-2</v>
      </c>
      <c r="I35">
        <f t="shared" si="2"/>
        <v>0.66859100000000005</v>
      </c>
      <c r="J35">
        <f t="shared" si="3"/>
        <v>1.0679969194319587E-2</v>
      </c>
      <c r="L35">
        <v>0.59276600000000002</v>
      </c>
      <c r="M35">
        <f t="shared" si="4"/>
        <v>6.2890699999999999E-3</v>
      </c>
    </row>
    <row r="36" spans="1:13" x14ac:dyDescent="0.25">
      <c r="A36">
        <v>0.68883799999999995</v>
      </c>
      <c r="B36">
        <v>1.25884</v>
      </c>
      <c r="C36">
        <f t="shared" si="0"/>
        <v>1.25884E-2</v>
      </c>
      <c r="E36">
        <v>0.70669700000000002</v>
      </c>
      <c r="F36">
        <v>-5.8571400000000002</v>
      </c>
      <c r="G36">
        <f t="shared" si="5"/>
        <v>1.3895046356363811E-2</v>
      </c>
      <c r="I36">
        <f t="shared" si="2"/>
        <v>0.70669700000000002</v>
      </c>
      <c r="J36">
        <f t="shared" si="3"/>
        <v>1.3895046356363811E-2</v>
      </c>
      <c r="L36">
        <v>0.68883799999999995</v>
      </c>
      <c r="M36">
        <f t="shared" si="4"/>
        <v>1.25884E-2</v>
      </c>
    </row>
    <row r="37" spans="1:13" x14ac:dyDescent="0.25">
      <c r="A37">
        <v>0.788443</v>
      </c>
      <c r="B37">
        <v>3.0402300000000002</v>
      </c>
      <c r="C37">
        <f t="shared" si="0"/>
        <v>3.0402300000000004E-2</v>
      </c>
      <c r="E37">
        <v>0.74826800000000004</v>
      </c>
      <c r="F37">
        <v>-5.7428600000000003</v>
      </c>
      <c r="G37">
        <f t="shared" si="5"/>
        <v>1.8077567840276736E-2</v>
      </c>
      <c r="I37">
        <f t="shared" si="2"/>
        <v>0.74826800000000004</v>
      </c>
      <c r="J37">
        <f t="shared" si="3"/>
        <v>1.8077567840276736E-2</v>
      </c>
      <c r="L37">
        <v>0.788443</v>
      </c>
      <c r="M37">
        <f t="shared" si="4"/>
        <v>3.0402300000000004E-2</v>
      </c>
    </row>
    <row r="38" spans="1:13" x14ac:dyDescent="0.25">
      <c r="E38">
        <v>0.76905299999999999</v>
      </c>
      <c r="F38">
        <v>-5.6285699999999999</v>
      </c>
      <c r="G38">
        <f t="shared" si="5"/>
        <v>2.3519603716137902E-2</v>
      </c>
      <c r="I38">
        <f t="shared" si="2"/>
        <v>0.76905299999999999</v>
      </c>
      <c r="J38">
        <f t="shared" si="3"/>
        <v>2.3519603716137902E-2</v>
      </c>
    </row>
    <row r="39" spans="1:13" x14ac:dyDescent="0.25">
      <c r="E39">
        <v>0.78290999999999999</v>
      </c>
      <c r="F39">
        <v>-5.5333300000000003</v>
      </c>
      <c r="G39">
        <f t="shared" si="5"/>
        <v>2.9286670428892186E-2</v>
      </c>
      <c r="I39">
        <f t="shared" si="2"/>
        <v>0.78290999999999999</v>
      </c>
      <c r="J39">
        <f t="shared" si="3"/>
        <v>2.9286670428892186E-2</v>
      </c>
    </row>
    <row r="40" spans="1:13" x14ac:dyDescent="0.25">
      <c r="E40">
        <v>0.796767</v>
      </c>
      <c r="F40">
        <v>-5.5142899999999999</v>
      </c>
      <c r="G40">
        <f t="shared" si="5"/>
        <v>3.0599194910938907E-2</v>
      </c>
      <c r="I40">
        <f t="shared" si="2"/>
        <v>0.796767</v>
      </c>
      <c r="J40">
        <f t="shared" si="3"/>
        <v>3.0599194910938907E-2</v>
      </c>
    </row>
    <row r="42" spans="1:13" x14ac:dyDescent="0.25">
      <c r="A42" t="s">
        <v>266</v>
      </c>
      <c r="E42" t="s">
        <v>266</v>
      </c>
    </row>
    <row r="43" spans="1:13" x14ac:dyDescent="0.25">
      <c r="E43" t="s">
        <v>110</v>
      </c>
    </row>
    <row r="44" spans="1:13" x14ac:dyDescent="0.25">
      <c r="A44">
        <v>-1.1956800000000001</v>
      </c>
      <c r="B44">
        <v>-71.663700000000006</v>
      </c>
      <c r="C44">
        <f t="shared" ref="C44:C73" si="6">B44*100^2/1000000</f>
        <v>-0.71663699999999997</v>
      </c>
      <c r="E44">
        <v>-1.19861</v>
      </c>
      <c r="F44">
        <v>-4.1428599999999998</v>
      </c>
      <c r="G44">
        <f t="shared" ref="G44:G53" si="7">0- 10^(F44)*100^2</f>
        <v>-0.7196809383381485</v>
      </c>
    </row>
    <row r="45" spans="1:13" x14ac:dyDescent="0.25">
      <c r="A45">
        <v>-1.1922299999999999</v>
      </c>
      <c r="B45">
        <v>-66.4893</v>
      </c>
      <c r="C45">
        <f t="shared" si="6"/>
        <v>-0.66489299999999996</v>
      </c>
      <c r="E45">
        <v>-1.1050800000000001</v>
      </c>
      <c r="F45">
        <v>-4.2761899999999997</v>
      </c>
      <c r="G45">
        <f t="shared" si="7"/>
        <v>-0.52943177149412712</v>
      </c>
    </row>
    <row r="46" spans="1:13" x14ac:dyDescent="0.25">
      <c r="A46">
        <v>-1.1709700000000001</v>
      </c>
      <c r="B46">
        <v>-62.454099999999997</v>
      </c>
      <c r="C46">
        <f t="shared" si="6"/>
        <v>-0.62454100000000001</v>
      </c>
      <c r="E46">
        <v>-0.99422600000000005</v>
      </c>
      <c r="F46">
        <v>-4.3523800000000001</v>
      </c>
      <c r="G46">
        <f t="shared" si="7"/>
        <v>-0.44424239311823782</v>
      </c>
    </row>
    <row r="47" spans="1:13" x14ac:dyDescent="0.25">
      <c r="A47">
        <v>-1.1461600000000001</v>
      </c>
      <c r="B47">
        <v>-57.842100000000002</v>
      </c>
      <c r="C47">
        <f t="shared" si="6"/>
        <v>-0.57842099999999996</v>
      </c>
      <c r="E47">
        <v>-0.66512700000000002</v>
      </c>
      <c r="F47">
        <v>-4.5428600000000001</v>
      </c>
      <c r="G47">
        <f t="shared" si="7"/>
        <v>-0.28651014206308578</v>
      </c>
    </row>
    <row r="48" spans="1:13" x14ac:dyDescent="0.25">
      <c r="A48">
        <v>-1.12131</v>
      </c>
      <c r="B48">
        <v>-54.9542</v>
      </c>
      <c r="C48">
        <f t="shared" si="6"/>
        <v>-0.54954199999999997</v>
      </c>
      <c r="E48">
        <v>-0.53348700000000004</v>
      </c>
      <c r="F48">
        <v>-4.6952400000000001</v>
      </c>
      <c r="G48">
        <f t="shared" si="7"/>
        <v>-0.20172512813462798</v>
      </c>
    </row>
    <row r="49" spans="1:7" x14ac:dyDescent="0.25">
      <c r="A49">
        <v>-1.0609500000000001</v>
      </c>
      <c r="B49">
        <v>-48.597700000000003</v>
      </c>
      <c r="C49">
        <f t="shared" si="6"/>
        <v>-0.48597700000000005</v>
      </c>
      <c r="E49">
        <v>-0.44341799999999998</v>
      </c>
      <c r="F49">
        <v>-4.9238099999999996</v>
      </c>
      <c r="G49">
        <f t="shared" si="7"/>
        <v>-0.11917632799020482</v>
      </c>
    </row>
    <row r="50" spans="1:7" x14ac:dyDescent="0.25">
      <c r="A50">
        <v>-1.0112099999999999</v>
      </c>
      <c r="B50">
        <v>-45.120800000000003</v>
      </c>
      <c r="C50">
        <f t="shared" si="6"/>
        <v>-0.451208</v>
      </c>
      <c r="E50">
        <v>-0.40877599999999997</v>
      </c>
      <c r="F50">
        <v>-5.17143</v>
      </c>
      <c r="G50">
        <f t="shared" si="7"/>
        <v>-6.7386050019781638E-2</v>
      </c>
    </row>
    <row r="51" spans="1:7" x14ac:dyDescent="0.25">
      <c r="A51">
        <v>-0.95077400000000001</v>
      </c>
      <c r="B51">
        <v>-42.212499999999999</v>
      </c>
      <c r="C51">
        <f t="shared" si="6"/>
        <v>-0.42212499999999997</v>
      </c>
      <c r="E51">
        <v>-0.38799099999999997</v>
      </c>
      <c r="F51">
        <v>-5.4952399999999999</v>
      </c>
      <c r="G51">
        <f t="shared" si="7"/>
        <v>-3.1971278232891795E-2</v>
      </c>
    </row>
    <row r="52" spans="1:7" x14ac:dyDescent="0.25">
      <c r="A52">
        <v>-0.87968900000000005</v>
      </c>
      <c r="B52">
        <v>-38.148600000000002</v>
      </c>
      <c r="C52">
        <f t="shared" si="6"/>
        <v>-0.38148599999999999</v>
      </c>
      <c r="E52">
        <v>-0.37067</v>
      </c>
      <c r="F52">
        <v>-6.3904800000000002</v>
      </c>
      <c r="G52">
        <f t="shared" si="7"/>
        <v>-4.0693027320932145E-3</v>
      </c>
    </row>
    <row r="53" spans="1:7" x14ac:dyDescent="0.25">
      <c r="A53">
        <v>-0.79792799999999997</v>
      </c>
      <c r="B53">
        <v>-34.078600000000002</v>
      </c>
      <c r="C53">
        <f t="shared" si="6"/>
        <v>-0.34078599999999998</v>
      </c>
      <c r="E53">
        <v>-0.36374099999999998</v>
      </c>
      <c r="F53">
        <v>-7.3047599999999999</v>
      </c>
      <c r="G53">
        <f t="shared" si="7"/>
        <v>-4.9572406236500889E-4</v>
      </c>
    </row>
    <row r="54" spans="1:7" x14ac:dyDescent="0.25">
      <c r="A54">
        <v>-0.68415199999999998</v>
      </c>
      <c r="B54">
        <v>-29.415500000000002</v>
      </c>
      <c r="C54">
        <f t="shared" si="6"/>
        <v>-0.294155</v>
      </c>
    </row>
    <row r="55" spans="1:7" x14ac:dyDescent="0.25">
      <c r="A55">
        <v>-0.60594999999999999</v>
      </c>
      <c r="B55">
        <v>-25.3475</v>
      </c>
      <c r="C55">
        <f t="shared" si="6"/>
        <v>-0.25347500000000001</v>
      </c>
      <c r="E55" t="s">
        <v>114</v>
      </c>
    </row>
    <row r="56" spans="1:7" x14ac:dyDescent="0.25">
      <c r="A56">
        <v>-0.54554100000000005</v>
      </c>
      <c r="B56">
        <v>-21.2898</v>
      </c>
      <c r="C56">
        <f t="shared" si="6"/>
        <v>-0.212898</v>
      </c>
      <c r="E56">
        <v>-0.36027700000000001</v>
      </c>
      <c r="F56">
        <v>-7.2666700000000004</v>
      </c>
      <c r="G56">
        <f t="shared" ref="G56:G76" si="8">10^(F56)*100^2</f>
        <v>5.4116537293278635E-4</v>
      </c>
    </row>
    <row r="57" spans="1:7" x14ac:dyDescent="0.25">
      <c r="A57">
        <v>-0.470999</v>
      </c>
      <c r="B57">
        <v>-12.626200000000001</v>
      </c>
      <c r="C57">
        <f t="shared" si="6"/>
        <v>-0.12626200000000001</v>
      </c>
      <c r="E57">
        <v>-0.35334900000000002</v>
      </c>
      <c r="F57">
        <v>-5.9142900000000003</v>
      </c>
      <c r="G57">
        <f t="shared" si="8"/>
        <v>1.2181758907208844E-2</v>
      </c>
    </row>
    <row r="58" spans="1:7" x14ac:dyDescent="0.25">
      <c r="A58">
        <v>-0.41774499999999998</v>
      </c>
      <c r="B58">
        <v>-6.8484400000000001</v>
      </c>
      <c r="C58">
        <f t="shared" si="6"/>
        <v>-6.8484400000000001E-2</v>
      </c>
      <c r="E58">
        <v>-0.33256400000000003</v>
      </c>
      <c r="F58">
        <v>-5.5714300000000003</v>
      </c>
      <c r="G58">
        <f t="shared" si="8"/>
        <v>2.6826869708151669E-2</v>
      </c>
    </row>
    <row r="59" spans="1:7" x14ac:dyDescent="0.25">
      <c r="A59">
        <v>-0.36097099999999999</v>
      </c>
      <c r="B59">
        <v>0.65549500000000005</v>
      </c>
      <c r="C59">
        <f t="shared" si="6"/>
        <v>6.5549500000000004E-3</v>
      </c>
      <c r="E59">
        <v>-0.30831399999999998</v>
      </c>
      <c r="F59">
        <v>-5.3238099999999999</v>
      </c>
      <c r="G59">
        <f t="shared" si="8"/>
        <v>4.744495073313601E-2</v>
      </c>
    </row>
    <row r="60" spans="1:7" x14ac:dyDescent="0.25">
      <c r="A60">
        <v>-0.26500099999999999</v>
      </c>
      <c r="B60">
        <v>5.8830900000000002</v>
      </c>
      <c r="C60">
        <f t="shared" si="6"/>
        <v>5.8830899999999998E-2</v>
      </c>
      <c r="E60">
        <v>-0.22863700000000001</v>
      </c>
      <c r="F60">
        <v>-5.1142899999999996</v>
      </c>
      <c r="G60">
        <f t="shared" si="8"/>
        <v>7.686170251190455E-2</v>
      </c>
    </row>
    <row r="61" spans="1:7" x14ac:dyDescent="0.25">
      <c r="A61">
        <v>-0.16539599999999999</v>
      </c>
      <c r="B61">
        <v>7.6644899999999998</v>
      </c>
      <c r="C61">
        <f t="shared" si="6"/>
        <v>7.6644899999999988E-2</v>
      </c>
      <c r="E61">
        <v>-0.176674</v>
      </c>
      <c r="F61">
        <v>-5.0571400000000004</v>
      </c>
      <c r="G61">
        <f t="shared" si="8"/>
        <v>8.767181550440506E-2</v>
      </c>
    </row>
    <row r="62" spans="1:7" x14ac:dyDescent="0.25">
      <c r="A62">
        <v>-7.99372E-2</v>
      </c>
      <c r="B62">
        <v>5.4147400000000001</v>
      </c>
      <c r="C62">
        <f t="shared" si="6"/>
        <v>5.4147399999999998E-2</v>
      </c>
      <c r="E62">
        <v>-0.124711</v>
      </c>
      <c r="F62">
        <v>-5.19048</v>
      </c>
      <c r="G62">
        <f t="shared" si="8"/>
        <v>6.4494101981579524E-2</v>
      </c>
    </row>
    <row r="63" spans="1:7" x14ac:dyDescent="0.25">
      <c r="A63">
        <v>-5.1797099999999997E-3</v>
      </c>
      <c r="B63">
        <v>4.3082700000000003</v>
      </c>
      <c r="C63">
        <f t="shared" si="6"/>
        <v>4.3082700000000002E-2</v>
      </c>
      <c r="E63">
        <v>-6.23557E-2</v>
      </c>
      <c r="F63">
        <v>-5.3047599999999999</v>
      </c>
      <c r="G63">
        <f t="shared" si="8"/>
        <v>4.9572406236500915E-2</v>
      </c>
    </row>
    <row r="64" spans="1:7" x14ac:dyDescent="0.25">
      <c r="A64">
        <v>0.115803</v>
      </c>
      <c r="B64">
        <v>4.9525199999999998</v>
      </c>
      <c r="C64">
        <f t="shared" si="6"/>
        <v>4.9525199999999998E-2</v>
      </c>
      <c r="E64">
        <v>3.4642000000000002E-3</v>
      </c>
      <c r="F64">
        <v>-5.3428599999999999</v>
      </c>
      <c r="G64">
        <f t="shared" si="8"/>
        <v>4.540879737268514E-2</v>
      </c>
    </row>
    <row r="65" spans="1:7" x14ac:dyDescent="0.25">
      <c r="A65">
        <v>0.25104500000000002</v>
      </c>
      <c r="B65">
        <v>4.4555300000000004</v>
      </c>
      <c r="C65">
        <f t="shared" si="6"/>
        <v>4.4555300000000006E-2</v>
      </c>
      <c r="E65">
        <v>7.6212500000000002E-2</v>
      </c>
      <c r="F65">
        <v>-5.4761899999999999</v>
      </c>
      <c r="G65">
        <f t="shared" si="8"/>
        <v>3.3404886462537857E-2</v>
      </c>
    </row>
    <row r="66" spans="1:7" x14ac:dyDescent="0.25">
      <c r="A66">
        <v>0.33288200000000001</v>
      </c>
      <c r="B66">
        <v>5.07728</v>
      </c>
      <c r="C66">
        <f t="shared" si="6"/>
        <v>5.07728E-2</v>
      </c>
      <c r="E66">
        <v>0.18706700000000001</v>
      </c>
      <c r="F66">
        <v>-5.4952399999999999</v>
      </c>
      <c r="G66">
        <f t="shared" si="8"/>
        <v>3.1971278232891795E-2</v>
      </c>
    </row>
    <row r="67" spans="1:7" x14ac:dyDescent="0.25">
      <c r="A67">
        <v>0.389795</v>
      </c>
      <c r="B67">
        <v>6.2594200000000004</v>
      </c>
      <c r="C67">
        <f t="shared" si="6"/>
        <v>6.2594200000000003E-2</v>
      </c>
      <c r="E67">
        <v>0.232102</v>
      </c>
      <c r="F67">
        <v>-5.4190500000000004</v>
      </c>
      <c r="G67">
        <f t="shared" si="8"/>
        <v>3.8102195409492091E-2</v>
      </c>
    </row>
    <row r="68" spans="1:7" x14ac:dyDescent="0.25">
      <c r="A68">
        <v>0.457372</v>
      </c>
      <c r="B68">
        <v>8.0223999999999993</v>
      </c>
      <c r="C68">
        <f t="shared" si="6"/>
        <v>8.0224000000000004E-2</v>
      </c>
      <c r="E68">
        <v>0.30831399999999998</v>
      </c>
      <c r="F68">
        <v>-5.3428599999999999</v>
      </c>
      <c r="G68">
        <f t="shared" si="8"/>
        <v>4.540879737268514E-2</v>
      </c>
    </row>
    <row r="69" spans="1:7" x14ac:dyDescent="0.25">
      <c r="A69">
        <v>0.52492300000000003</v>
      </c>
      <c r="B69">
        <v>10.934799999999999</v>
      </c>
      <c r="C69">
        <f t="shared" si="6"/>
        <v>0.10934799999999999</v>
      </c>
      <c r="E69">
        <v>0.38106200000000001</v>
      </c>
      <c r="F69">
        <v>-5.2666700000000004</v>
      </c>
      <c r="G69">
        <f t="shared" si="8"/>
        <v>5.4116537293278762E-2</v>
      </c>
    </row>
    <row r="70" spans="1:7" x14ac:dyDescent="0.25">
      <c r="A70">
        <v>0.58182400000000001</v>
      </c>
      <c r="B70">
        <v>12.691700000000001</v>
      </c>
      <c r="C70">
        <f t="shared" si="6"/>
        <v>0.126917</v>
      </c>
      <c r="E70">
        <v>0.43302499999999999</v>
      </c>
      <c r="F70">
        <v>-5.1333299999999999</v>
      </c>
      <c r="G70">
        <f t="shared" si="8"/>
        <v>7.3564790074427247E-2</v>
      </c>
    </row>
    <row r="71" spans="1:7" x14ac:dyDescent="0.25">
      <c r="A71">
        <v>0.65295999999999998</v>
      </c>
      <c r="B71">
        <v>14.4567</v>
      </c>
      <c r="C71">
        <f t="shared" si="6"/>
        <v>0.144567</v>
      </c>
      <c r="E71">
        <v>0.50230900000000001</v>
      </c>
      <c r="F71">
        <v>-5.0381</v>
      </c>
      <c r="G71">
        <f t="shared" si="8"/>
        <v>9.160095468444289E-2</v>
      </c>
    </row>
    <row r="72" spans="1:7" x14ac:dyDescent="0.25">
      <c r="A72">
        <v>0.72406999999999999</v>
      </c>
      <c r="B72">
        <v>17.371099999999998</v>
      </c>
      <c r="C72">
        <f t="shared" si="6"/>
        <v>0.17371099999999998</v>
      </c>
      <c r="E72">
        <v>0.55427300000000002</v>
      </c>
      <c r="F72">
        <v>-4.9238099999999996</v>
      </c>
      <c r="G72">
        <f t="shared" si="8"/>
        <v>0.11917632799020482</v>
      </c>
    </row>
    <row r="73" spans="1:7" x14ac:dyDescent="0.25">
      <c r="A73">
        <v>0.78451700000000002</v>
      </c>
      <c r="B73">
        <v>19.704699999999999</v>
      </c>
      <c r="C73">
        <f t="shared" si="6"/>
        <v>0.197047</v>
      </c>
      <c r="E73">
        <v>0.63394899999999998</v>
      </c>
      <c r="F73">
        <v>-4.8857100000000004</v>
      </c>
      <c r="G73">
        <f t="shared" si="8"/>
        <v>0.13010380557796195</v>
      </c>
    </row>
    <row r="74" spans="1:7" x14ac:dyDescent="0.25">
      <c r="E74">
        <v>0.69630499999999995</v>
      </c>
      <c r="F74">
        <v>-4.80952</v>
      </c>
      <c r="G74">
        <f t="shared" si="8"/>
        <v>0.15505293806333062</v>
      </c>
    </row>
    <row r="75" spans="1:7" x14ac:dyDescent="0.25">
      <c r="E75">
        <v>0.77598199999999995</v>
      </c>
      <c r="F75">
        <v>-4.7333299999999996</v>
      </c>
      <c r="G75">
        <f t="shared" si="8"/>
        <v>0.18478639802480437</v>
      </c>
    </row>
    <row r="76" spans="1:7" x14ac:dyDescent="0.25">
      <c r="E76">
        <v>0.80715899999999996</v>
      </c>
      <c r="F76">
        <v>-4.6571400000000001</v>
      </c>
      <c r="G76">
        <f t="shared" si="8"/>
        <v>0.22022164379132625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summary</vt:lpstr>
      <vt:lpstr>zhang2015control</vt:lpstr>
      <vt:lpstr>zhang2014stick</vt:lpstr>
      <vt:lpstr>gojic2008passivation</vt:lpstr>
      <vt:lpstr>han1987electrochemistry</vt:lpstr>
      <vt:lpstr>duval2001bipolar</vt:lpstr>
      <vt:lpstr>duval2003faradaic</vt:lpstr>
      <vt:lpstr>yang2014potential</vt:lpstr>
      <vt:lpstr>cheng2007electrochemistry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2016-12-08T08:50:19Z</dcterms:modified>
</cp:coreProperties>
</file>