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\Users\jotelha\Google Docs\johnny\matlab\jlhbpe\2016_07_projects\"/>
    </mc:Choice>
  </mc:AlternateContent>
  <bookViews>
    <workbookView xWindow="0" yWindow="0" windowWidth="10425" windowHeight="4845" firstSheet="2" activeTab="2"/>
  </bookViews>
  <sheets>
    <sheet name="notes" sheetId="6" r:id="rId1"/>
    <sheet name="summary" sheetId="3" r:id="rId2"/>
    <sheet name="zhang2015control" sheetId="5" r:id="rId3"/>
    <sheet name="gojic2008passivation" sheetId="9" r:id="rId4"/>
    <sheet name="han1987electrochemistry" sheetId="8" r:id="rId5"/>
    <sheet name="duval2001bipolar" sheetId="4" r:id="rId6"/>
    <sheet name="duval2003faradaic" sheetId="1" r:id="rId7"/>
    <sheet name="yang2014potential" sheetId="7" r:id="rId8"/>
    <sheet name="cheng2007electrochemistry" sheetId="10" r:id="rId9"/>
    <sheet name="duval2003coupling" sheetId="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2" i="5" l="1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41" i="5"/>
  <c r="I59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41" i="5"/>
  <c r="C11" i="10" l="1"/>
  <c r="F11" i="10" s="1"/>
  <c r="G25" i="7"/>
  <c r="F3" i="10"/>
  <c r="F4" i="10"/>
  <c r="F5" i="10"/>
  <c r="F6" i="10"/>
  <c r="F7" i="10"/>
  <c r="F8" i="10"/>
  <c r="F9" i="10"/>
  <c r="F10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" i="10"/>
  <c r="C3" i="10"/>
  <c r="C4" i="10"/>
  <c r="C5" i="10"/>
  <c r="C6" i="10"/>
  <c r="C7" i="10"/>
  <c r="C8" i="10"/>
  <c r="C9" i="10"/>
  <c r="C10" i="10"/>
  <c r="C2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F6" i="9"/>
  <c r="F7" i="9"/>
  <c r="F8" i="9"/>
  <c r="F9" i="9"/>
  <c r="F10" i="9"/>
  <c r="F11" i="9"/>
  <c r="F12" i="9"/>
  <c r="F13" i="9"/>
  <c r="F14" i="9"/>
  <c r="F15" i="9"/>
  <c r="F16" i="9"/>
  <c r="F17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5" i="9"/>
  <c r="F46" i="9"/>
  <c r="F47" i="9"/>
  <c r="F48" i="9"/>
  <c r="F49" i="9"/>
  <c r="F50" i="9"/>
  <c r="F51" i="9"/>
  <c r="F52" i="9"/>
  <c r="F53" i="9"/>
  <c r="F54" i="9"/>
  <c r="F55" i="9"/>
  <c r="F56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45" i="9"/>
  <c r="E46" i="9"/>
  <c r="E47" i="9"/>
  <c r="E48" i="9"/>
  <c r="E49" i="9"/>
  <c r="E50" i="9"/>
  <c r="E51" i="9"/>
  <c r="E52" i="9"/>
  <c r="E53" i="9"/>
  <c r="E54" i="9"/>
  <c r="E55" i="9"/>
  <c r="E56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F5" i="9"/>
  <c r="E6" i="9"/>
  <c r="E7" i="9"/>
  <c r="E8" i="9"/>
  <c r="E9" i="9"/>
  <c r="E10" i="9"/>
  <c r="E11" i="9"/>
  <c r="E12" i="9"/>
  <c r="E13" i="9"/>
  <c r="E14" i="9"/>
  <c r="E15" i="9"/>
  <c r="E16" i="9"/>
  <c r="E17" i="9"/>
  <c r="E5" i="9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F14" i="8"/>
  <c r="F15" i="8"/>
  <c r="F16" i="8"/>
  <c r="F17" i="8"/>
  <c r="F18" i="8"/>
  <c r="F19" i="8"/>
  <c r="E14" i="8"/>
  <c r="E15" i="8"/>
  <c r="E16" i="8"/>
  <c r="E17" i="8"/>
  <c r="E18" i="8"/>
  <c r="E19" i="8"/>
  <c r="F13" i="8"/>
  <c r="E13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22" i="8"/>
  <c r="C14" i="8"/>
  <c r="C15" i="8"/>
  <c r="C16" i="8"/>
  <c r="C17" i="8"/>
  <c r="C18" i="8"/>
  <c r="C19" i="8"/>
  <c r="C13" i="8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8" i="7"/>
  <c r="G8" i="7"/>
  <c r="J8" i="7" s="1"/>
  <c r="G9" i="7"/>
  <c r="G10" i="7"/>
  <c r="G11" i="7"/>
  <c r="J11" i="7" s="1"/>
  <c r="G12" i="7"/>
  <c r="J12" i="7" s="1"/>
  <c r="G13" i="7"/>
  <c r="G14" i="7"/>
  <c r="J14" i="7" s="1"/>
  <c r="G15" i="7"/>
  <c r="J15" i="7" s="1"/>
  <c r="G16" i="7"/>
  <c r="J16" i="7" s="1"/>
  <c r="G17" i="7"/>
  <c r="G18" i="7"/>
  <c r="G19" i="7"/>
  <c r="G20" i="7"/>
  <c r="J20" i="7" s="1"/>
  <c r="G21" i="7"/>
  <c r="G22" i="7"/>
  <c r="G23" i="7"/>
  <c r="G24" i="7"/>
  <c r="J24" i="7" s="1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27" i="7"/>
  <c r="J9" i="7"/>
  <c r="J10" i="7"/>
  <c r="J13" i="7"/>
  <c r="J17" i="7"/>
  <c r="J18" i="7"/>
  <c r="J19" i="7"/>
  <c r="J21" i="7"/>
  <c r="J22" i="7"/>
  <c r="J23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8" i="7"/>
  <c r="C60" i="9" l="1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55" i="9"/>
  <c r="C56" i="9"/>
  <c r="C53" i="9"/>
  <c r="C52" i="9"/>
  <c r="C51" i="9"/>
  <c r="C50" i="9"/>
  <c r="C49" i="9"/>
  <c r="C48" i="9"/>
  <c r="C47" i="9"/>
  <c r="C46" i="9"/>
  <c r="C45" i="9"/>
  <c r="C54" i="9"/>
  <c r="C59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0" i="9"/>
  <c r="C15" i="9"/>
  <c r="C17" i="9"/>
  <c r="C14" i="9"/>
  <c r="C13" i="9"/>
  <c r="C12" i="9"/>
  <c r="C11" i="9"/>
  <c r="C10" i="9"/>
  <c r="C9" i="9"/>
  <c r="C8" i="9"/>
  <c r="C7" i="9"/>
  <c r="C6" i="9"/>
  <c r="C5" i="9"/>
  <c r="C16" i="9"/>
  <c r="E5" i="8"/>
  <c r="E6" i="8"/>
  <c r="E7" i="8"/>
  <c r="E3" i="8"/>
  <c r="E4" i="8"/>
  <c r="U5" i="8"/>
  <c r="AA5" i="8"/>
  <c r="U4" i="8"/>
  <c r="U3" i="8"/>
  <c r="U2" i="8"/>
  <c r="L33" i="5"/>
  <c r="N33" i="5"/>
  <c r="J33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12" i="5"/>
  <c r="R10" i="5"/>
  <c r="Q10" i="5"/>
  <c r="P10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12" i="5"/>
  <c r="N32" i="5"/>
  <c r="L32" i="5"/>
  <c r="J32" i="5"/>
  <c r="J31" i="5"/>
  <c r="K31" i="5"/>
  <c r="L31" i="5"/>
  <c r="M31" i="5"/>
  <c r="N31" i="5"/>
  <c r="I31" i="5"/>
  <c r="M10" i="5"/>
  <c r="K10" i="5"/>
  <c r="I10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K20" i="5"/>
  <c r="L20" i="5"/>
  <c r="M20" i="5"/>
  <c r="N20" i="5"/>
  <c r="K21" i="5"/>
  <c r="L21" i="5"/>
  <c r="M21" i="5"/>
  <c r="N21" i="5"/>
  <c r="K22" i="5"/>
  <c r="L22" i="5"/>
  <c r="M22" i="5"/>
  <c r="N22" i="5"/>
  <c r="K23" i="5"/>
  <c r="L23" i="5"/>
  <c r="M23" i="5"/>
  <c r="N23" i="5"/>
  <c r="K24" i="5"/>
  <c r="L24" i="5"/>
  <c r="M24" i="5"/>
  <c r="N24" i="5"/>
  <c r="K25" i="5"/>
  <c r="L25" i="5"/>
  <c r="M25" i="5"/>
  <c r="N25" i="5"/>
  <c r="K26" i="5"/>
  <c r="L26" i="5"/>
  <c r="M26" i="5"/>
  <c r="N26" i="5"/>
  <c r="K27" i="5"/>
  <c r="L27" i="5"/>
  <c r="M27" i="5"/>
  <c r="N27" i="5"/>
  <c r="K28" i="5"/>
  <c r="L28" i="5"/>
  <c r="M28" i="5"/>
  <c r="N28" i="5"/>
  <c r="K29" i="5"/>
  <c r="L29" i="5"/>
  <c r="M29" i="5"/>
  <c r="N29" i="5"/>
  <c r="K30" i="5"/>
  <c r="L30" i="5"/>
  <c r="M30" i="5"/>
  <c r="N30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12" i="5"/>
  <c r="G57" i="7" l="1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56" i="7"/>
  <c r="G45" i="7"/>
  <c r="G46" i="7"/>
  <c r="G47" i="7"/>
  <c r="G48" i="7"/>
  <c r="G49" i="7"/>
  <c r="G50" i="7"/>
  <c r="G51" i="7"/>
  <c r="G52" i="7"/>
  <c r="G53" i="7"/>
  <c r="G44" i="7"/>
  <c r="G28" i="7"/>
  <c r="J28" i="7" s="1"/>
  <c r="G29" i="7"/>
  <c r="J29" i="7" s="1"/>
  <c r="G30" i="7"/>
  <c r="J30" i="7" s="1"/>
  <c r="G31" i="7"/>
  <c r="J31" i="7" s="1"/>
  <c r="G32" i="7"/>
  <c r="J32" i="7" s="1"/>
  <c r="G33" i="7"/>
  <c r="J33" i="7" s="1"/>
  <c r="G34" i="7"/>
  <c r="J34" i="7" s="1"/>
  <c r="G35" i="7"/>
  <c r="J35" i="7" s="1"/>
  <c r="G36" i="7"/>
  <c r="J36" i="7" s="1"/>
  <c r="G37" i="7"/>
  <c r="J37" i="7" s="1"/>
  <c r="G38" i="7"/>
  <c r="J38" i="7" s="1"/>
  <c r="G39" i="7"/>
  <c r="J39" i="7" s="1"/>
  <c r="G40" i="7"/>
  <c r="J40" i="7" s="1"/>
  <c r="G27" i="7"/>
  <c r="J27" i="7" s="1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8" i="7"/>
  <c r="S5" i="5" l="1"/>
  <c r="F36" i="5" l="1"/>
  <c r="D36" i="5"/>
  <c r="B36" i="5"/>
  <c r="F35" i="5"/>
  <c r="D35" i="5"/>
  <c r="D10" i="5"/>
  <c r="F10" i="5"/>
  <c r="B10" i="5"/>
  <c r="U4" i="5"/>
  <c r="U6" i="5"/>
  <c r="U3" i="5"/>
  <c r="U2" i="5"/>
  <c r="U5" i="5"/>
  <c r="D32" i="5"/>
  <c r="F32" i="5"/>
  <c r="B32" i="5"/>
  <c r="F5" i="5"/>
  <c r="B1" i="5"/>
  <c r="F33" i="5" s="1"/>
  <c r="B33" i="5" l="1"/>
  <c r="D33" i="5"/>
  <c r="U8" i="5"/>
  <c r="F34" i="5" l="1"/>
  <c r="D34" i="5"/>
  <c r="B34" i="5"/>
  <c r="B35" i="5" s="1"/>
  <c r="AA8" i="5" l="1"/>
  <c r="AA5" i="5"/>
  <c r="Q22" i="1" l="1"/>
  <c r="Q23" i="1"/>
  <c r="Q26" i="1" s="1"/>
  <c r="U8" i="1"/>
  <c r="V3" i="1"/>
  <c r="W3" i="1" s="1"/>
  <c r="X3" i="1" s="1"/>
  <c r="V2" i="1"/>
  <c r="W2" i="1"/>
  <c r="X2" i="1"/>
  <c r="U2" i="1"/>
  <c r="V4" i="1"/>
  <c r="V11" i="1" s="1"/>
  <c r="W4" i="1"/>
  <c r="W11" i="1" s="1"/>
  <c r="X4" i="1"/>
  <c r="X11" i="1" s="1"/>
  <c r="V5" i="1"/>
  <c r="W5" i="1"/>
  <c r="X5" i="1"/>
  <c r="U5" i="1"/>
  <c r="U4" i="1"/>
  <c r="S5" i="1" l="1"/>
  <c r="S4" i="1"/>
  <c r="U3" i="1"/>
  <c r="AA8" i="1"/>
  <c r="AA5" i="1"/>
  <c r="R12" i="4"/>
  <c r="K7" i="4"/>
  <c r="R10" i="4"/>
  <c r="H7" i="4"/>
  <c r="B7" i="4"/>
  <c r="N52" i="2"/>
  <c r="J52" i="2"/>
  <c r="F52" i="2"/>
  <c r="B52" i="2"/>
  <c r="T8" i="2"/>
  <c r="N51" i="2"/>
  <c r="J51" i="2"/>
  <c r="F51" i="2"/>
  <c r="B51" i="2"/>
  <c r="S8" i="2"/>
  <c r="S9" i="2" s="1"/>
  <c r="S7" i="2"/>
  <c r="S3" i="2"/>
  <c r="S6" i="2"/>
  <c r="S2" i="2"/>
  <c r="R8" i="2"/>
  <c r="R2" i="2"/>
  <c r="R7" i="2"/>
  <c r="R3" i="2"/>
  <c r="R6" i="2"/>
  <c r="V7" i="2"/>
  <c r="V5" i="2"/>
  <c r="L6" i="2"/>
  <c r="K2" i="2"/>
  <c r="B13" i="2"/>
  <c r="B11" i="2"/>
  <c r="B10" i="2"/>
  <c r="B6" i="2"/>
  <c r="B4" i="1"/>
  <c r="B9" i="1"/>
  <c r="P4" i="2" l="1"/>
  <c r="S4" i="2" s="1"/>
  <c r="R4" i="2"/>
  <c r="P5" i="2" l="1"/>
  <c r="R5" i="2" l="1"/>
  <c r="R10" i="2" s="1"/>
  <c r="S5" i="2"/>
  <c r="S10" i="2" s="1"/>
  <c r="U11" i="1" l="1"/>
</calcChain>
</file>

<file path=xl/sharedStrings.xml><?xml version="1.0" encoding="utf-8"?>
<sst xmlns="http://schemas.openxmlformats.org/spreadsheetml/2006/main" count="576" uniqueCount="292">
  <si>
    <t>a</t>
  </si>
  <si>
    <t>cKNO3</t>
  </si>
  <si>
    <t>case</t>
  </si>
  <si>
    <t>b</t>
  </si>
  <si>
    <t>c</t>
  </si>
  <si>
    <t>d</t>
  </si>
  <si>
    <t>I_total / A</t>
  </si>
  <si>
    <t>DeltaPHI / V</t>
  </si>
  <si>
    <t>j0a / A m^-2</t>
  </si>
  <si>
    <t>ra</t>
  </si>
  <si>
    <t>j0c</t>
  </si>
  <si>
    <t>rc</t>
  </si>
  <si>
    <t>Em / V</t>
  </si>
  <si>
    <t>j0c / A m^-2</t>
  </si>
  <si>
    <t>C / m^-1</t>
  </si>
  <si>
    <t>l / m</t>
  </si>
  <si>
    <t>a / m</t>
  </si>
  <si>
    <t>bpe length</t>
  </si>
  <si>
    <t>cell height (half height due to symmetry)</t>
  </si>
  <si>
    <t>cell width</t>
  </si>
  <si>
    <t>cell constant</t>
  </si>
  <si>
    <t>cKNO3 / mol m^-3</t>
  </si>
  <si>
    <t>I_faradaic</t>
  </si>
  <si>
    <t>e</t>
  </si>
  <si>
    <t>f</t>
  </si>
  <si>
    <t>cFe(CN)_6^3-</t>
  </si>
  <si>
    <t>cFe(CN(_6^4-</t>
  </si>
  <si>
    <t>Fig 3</t>
  </si>
  <si>
    <t>KL / Ohm^-1 m ^-1</t>
  </si>
  <si>
    <t>Va0</t>
  </si>
  <si>
    <t>Vc0</t>
  </si>
  <si>
    <t xml:space="preserve">L0 / m </t>
  </si>
  <si>
    <t>g</t>
  </si>
  <si>
    <t>DeltaPhi / V</t>
  </si>
  <si>
    <t>Ey0 / V cm^-1</t>
  </si>
  <si>
    <t>Ey0 / V cm^-2</t>
  </si>
  <si>
    <t>Ey0 / V cm^-3</t>
  </si>
  <si>
    <t>Ey0 / V cm^-4</t>
  </si>
  <si>
    <t>Ey0 / V cm^-5</t>
  </si>
  <si>
    <t>Ey0 / V cm^-6</t>
  </si>
  <si>
    <t>Ey0 / V cm^-7</t>
  </si>
  <si>
    <t>y0 /cm</t>
  </si>
  <si>
    <t>Fig3A</t>
  </si>
  <si>
    <t>I / A</t>
  </si>
  <si>
    <t>units</t>
  </si>
  <si>
    <t>M</t>
  </si>
  <si>
    <t>mol / l</t>
  </si>
  <si>
    <t>mM</t>
  </si>
  <si>
    <t>mol /m^3</t>
  </si>
  <si>
    <t>mOhm^-1 cm^-1</t>
  </si>
  <si>
    <t>Ohm^-1 m^-1</t>
  </si>
  <si>
    <t>KL / Ohm^-1 m^-1</t>
  </si>
  <si>
    <t>a theoretical (line)</t>
  </si>
  <si>
    <t>a experimental (markers)</t>
  </si>
  <si>
    <t>d experimental (markers)</t>
  </si>
  <si>
    <t>c experimental (markers)</t>
  </si>
  <si>
    <t>b experimental (markers)</t>
  </si>
  <si>
    <t>fig 5</t>
  </si>
  <si>
    <t>fig 3b</t>
  </si>
  <si>
    <t>y / cm</t>
  </si>
  <si>
    <t>V(x) - Vm / V</t>
  </si>
  <si>
    <t>fig 4A</t>
  </si>
  <si>
    <t>fig4B</t>
  </si>
  <si>
    <t>j / A cm^-2</t>
  </si>
  <si>
    <t>j / A cm^-3</t>
  </si>
  <si>
    <t>j / A cm^-4</t>
  </si>
  <si>
    <t>from duval2003coupling</t>
  </si>
  <si>
    <t>gold</t>
  </si>
  <si>
    <t>aluminium</t>
  </si>
  <si>
    <t>derived</t>
  </si>
  <si>
    <t>DKp</t>
  </si>
  <si>
    <t>DNO3m</t>
  </si>
  <si>
    <t>DOHm</t>
  </si>
  <si>
    <t>DAl3p</t>
  </si>
  <si>
    <t>D / m^2 s^-2</t>
  </si>
  <si>
    <t>lambda / m^2 Ohm^-1 mol^-1</t>
  </si>
  <si>
    <t>Haynes 2014</t>
  </si>
  <si>
    <t>c / mol m^-2</t>
  </si>
  <si>
    <t>Constants</t>
  </si>
  <si>
    <t>F / C mol^-1</t>
  </si>
  <si>
    <t>R / J mol^-1 K^-1</t>
  </si>
  <si>
    <t>|z|</t>
  </si>
  <si>
    <t>T / K</t>
  </si>
  <si>
    <t>F /RT</t>
  </si>
  <si>
    <t>kappa_I_H2O</t>
  </si>
  <si>
    <t>kappa_I</t>
  </si>
  <si>
    <t>DH3Op / m^2 s^-1</t>
  </si>
  <si>
    <t>NA / mol^-1</t>
  </si>
  <si>
    <t>e0</t>
  </si>
  <si>
    <t>e0 |z| u c= |z|*F^2/RT*D * c</t>
  </si>
  <si>
    <t>F^2 / RT * z^2*D*c</t>
  </si>
  <si>
    <t>cKNO3 / M</t>
  </si>
  <si>
    <t>cKNO3 / mol m^-3 (confirmation)</t>
  </si>
  <si>
    <t>same, without impact of water</t>
  </si>
  <si>
    <t>validation cases</t>
  </si>
  <si>
    <t>duval2003coupling</t>
  </si>
  <si>
    <t>fig4</t>
  </si>
  <si>
    <t>2016_07_12_14_17_07_tertiaryCurrentdDistribution2d_duval2003coupling</t>
  </si>
  <si>
    <t>L0 / m</t>
  </si>
  <si>
    <t xml:space="preserve">a / m </t>
  </si>
  <si>
    <t>fig 4</t>
  </si>
  <si>
    <t>C / cm^-1</t>
  </si>
  <si>
    <t>c / mol m^-3</t>
  </si>
  <si>
    <t>duval2003faradaic_case_a</t>
  </si>
  <si>
    <t>j0a A m^-2</t>
  </si>
  <si>
    <t>mu A cm^-2</t>
  </si>
  <si>
    <t>A cm^-2</t>
  </si>
  <si>
    <t>A m^-2</t>
  </si>
  <si>
    <t>E0a / V</t>
  </si>
  <si>
    <t>E0c / V</t>
  </si>
  <si>
    <t>anodic</t>
  </si>
  <si>
    <t>Reactant</t>
  </si>
  <si>
    <t>Product</t>
  </si>
  <si>
    <t>Al</t>
  </si>
  <si>
    <t>cathodic</t>
  </si>
  <si>
    <t>Reductant</t>
  </si>
  <si>
    <t>Al3p</t>
  </si>
  <si>
    <t>H2 + OHm</t>
  </si>
  <si>
    <t>Al3p + 3e</t>
  </si>
  <si>
    <t>2H2O + 2e</t>
  </si>
  <si>
    <t>2H2O</t>
  </si>
  <si>
    <t>Oxidant</t>
  </si>
  <si>
    <t>I_total / mA</t>
  </si>
  <si>
    <t>2016_07_12_17_51_16_tertiaryCurrentdDistribution2d_duval2003faradaic_case_a</t>
  </si>
  <si>
    <t>fig 2</t>
  </si>
  <si>
    <t>fig 8</t>
  </si>
  <si>
    <t>MOhm cm^-1</t>
  </si>
  <si>
    <t>specific resistance of ultrapure water</t>
  </si>
  <si>
    <t>Ohm cm</t>
  </si>
  <si>
    <t>Ohm m</t>
  </si>
  <si>
    <t>conductivity</t>
  </si>
  <si>
    <t>OK</t>
  </si>
  <si>
    <t>same as below</t>
  </si>
  <si>
    <t>2016_07_14_17_55_33_tcd2dZNC_duval2003faradaic_case_a</t>
  </si>
  <si>
    <t>results look about right</t>
  </si>
  <si>
    <t>duval2003faradaic_case_b</t>
  </si>
  <si>
    <t>duval2003faradaic_case_c</t>
  </si>
  <si>
    <t>only very coarse mesh possible</t>
  </si>
  <si>
    <t>2016_07_14_18_43_12_tertiaryCurrentdDistribution2d_duval2003faradaic_case_b</t>
  </si>
  <si>
    <t>only very coarse mesh, ran out of memory at DeltaPHI=1.6V</t>
  </si>
  <si>
    <t>ran out of memory at DeltaPHI=1.6V</t>
  </si>
  <si>
    <t>2016_07_14_19_18_01_tertiaryCurrentdDistribution2d_duval2003faradaic_case_c</t>
  </si>
  <si>
    <t>only very coarse mesh</t>
  </si>
  <si>
    <t>some results above DeltaPHI=1.2 seam not physical</t>
  </si>
  <si>
    <t>singular matrix at DeltaPHI = 1.6V</t>
  </si>
  <si>
    <t>2016_07_14_19_21_03_tertiaryCurrentdDistribution2d_duval2003faradaic_case_d</t>
  </si>
  <si>
    <t>duval2003faradaic_case_d</t>
  </si>
  <si>
    <t>fine mesh</t>
  </si>
  <si>
    <t>beginning with DeltaPhi = 1.6 V results not physical</t>
  </si>
  <si>
    <t>beginning with DeltaPHI=0.8 V results not physical</t>
  </si>
  <si>
    <t>second run got remaining results</t>
  </si>
  <si>
    <t>2016_07_17_18_32_48_tcd2dZNC_duval2003faradaic_case_b</t>
  </si>
  <si>
    <t>2016_07_17_19_01_29_tcd2dZNC_duval2003faradaic_case_c</t>
  </si>
  <si>
    <t>2016_07_17_19_13_49_tcd2dZNC_duval2003faradaic_case_d</t>
  </si>
  <si>
    <t>2016_07_17_19_59_42_pde1d_duval2003faradaic_case_a</t>
  </si>
  <si>
    <t>Error starting sweep, needed to export previous results on regular mesh</t>
  </si>
  <si>
    <t>fig5</t>
  </si>
  <si>
    <t>2016_07_15_16_55_44_tertiaryCurrentdDistribution2d_duval2003coupling</t>
  </si>
  <si>
    <t>fine mesh (L at BPE edges)</t>
  </si>
  <si>
    <t>error in stochiometric coefficients, rerun</t>
  </si>
  <si>
    <t>fig3</t>
  </si>
  <si>
    <t>I / mA</t>
  </si>
  <si>
    <t>x / mm</t>
  </si>
  <si>
    <t>V /mV</t>
  </si>
  <si>
    <t>Potential at h = 1mm</t>
  </si>
  <si>
    <t>Adbsorbed mass</t>
  </si>
  <si>
    <t>m / ng cm^-2</t>
  </si>
  <si>
    <t>mesh refinement at bpe edges</t>
  </si>
  <si>
    <t>beinning with DeltaPHI=1.4 results not physical</t>
  </si>
  <si>
    <t>error in boundary current flux constraint, OTHER RESULTS TO BE CHECKED</t>
  </si>
  <si>
    <t>error in boundary flux constraint</t>
  </si>
  <si>
    <t>28/07/2016</t>
  </si>
  <si>
    <t>mesh comment</t>
  </si>
  <si>
    <t>result comment 1</t>
  </si>
  <si>
    <t>result comment 2</t>
  </si>
  <si>
    <t>date started</t>
  </si>
  <si>
    <t>project name</t>
  </si>
  <si>
    <t>case comment</t>
  </si>
  <si>
    <t>preparation notes</t>
  </si>
  <si>
    <t>done, domain decomposition solver, regular grid export</t>
  </si>
  <si>
    <t>fine mesh, copied</t>
  </si>
  <si>
    <t>finsih date</t>
  </si>
  <si>
    <t>2016_07_24_15_43_18_tcd2dZNC_duval2003coupling</t>
  </si>
  <si>
    <t>done, domain composition solver, regular grid export both already set up earlier</t>
  </si>
  <si>
    <t>Wbpe / m</t>
  </si>
  <si>
    <t>Wgap / m</t>
  </si>
  <si>
    <t>DNap</t>
  </si>
  <si>
    <t>DClO4m</t>
  </si>
  <si>
    <t>DeltaX / mm</t>
  </si>
  <si>
    <t>extrapolated to feeder electrodes at W</t>
  </si>
  <si>
    <t>W / m</t>
  </si>
  <si>
    <t>DDSm</t>
  </si>
  <si>
    <t>kappa</t>
  </si>
  <si>
    <t>current density i / A m^-2</t>
  </si>
  <si>
    <t>A / m^2</t>
  </si>
  <si>
    <t xml:space="preserve">speaks for a an area of 50 to 60 cm^2 </t>
  </si>
  <si>
    <t>comparable to duval2003faradaic case b with kappa = 1.4e-1</t>
  </si>
  <si>
    <t>use same kinetic parameters</t>
  </si>
  <si>
    <t>zhang2015control</t>
  </si>
  <si>
    <t>2016_08_01_20_17_50_tertiaryCurrentdDistribution2d_zhang2015control_coarseMesh</t>
  </si>
  <si>
    <t>results are a mess</t>
  </si>
  <si>
    <t>2016_08_01_20_17_50_tertiaryCurrentdDistribution2d_zhang2015control_fineMesh</t>
  </si>
  <si>
    <t>results seem good</t>
  </si>
  <si>
    <t>ran DeltaPHI=1.0 on desktop, took 3 to 4 days</t>
  </si>
  <si>
    <t>2016_08_04_18_42_40_tcd2dZNC_zhang2015control</t>
  </si>
  <si>
    <t>fine Mesh, direct Solver</t>
  </si>
  <si>
    <t>wrong diffusivity parameter found</t>
  </si>
  <si>
    <t>2016_08_05_13_13_07_pde1d_zhang2015control</t>
  </si>
  <si>
    <t>seems to be stuck at 4th solver step</t>
  </si>
  <si>
    <t>does not converge at DeltaPHI = 1 V</t>
  </si>
  <si>
    <t>server</t>
  </si>
  <si>
    <t>location</t>
  </si>
  <si>
    <t>no physical results, always some c &lt;0</t>
  </si>
  <si>
    <t>seems ok, except single "ausreisser"</t>
  </si>
  <si>
    <t>direct solver, regular grid export</t>
  </si>
  <si>
    <t>done, domain decomposition solver set up earlier already, regular grid export, sweep set back to full range, comsolclusterbatch</t>
  </si>
  <si>
    <t>direct solver, regular grid export, full range</t>
  </si>
  <si>
    <t>done, domain decomposition solver, regular grid export, distributed sweep</t>
  </si>
  <si>
    <t>error in background electrolyte concentration</t>
  </si>
  <si>
    <t>2016_07_17_19_13_49_tcd2dZNC_duval2003faradaic_case_d_direct</t>
  </si>
  <si>
    <t>direct solver</t>
  </si>
  <si>
    <t>2016_08_05_15_00_28_dses2dDirichlet_zhang2015control_iterative</t>
  </si>
  <si>
    <t>GMRES</t>
  </si>
  <si>
    <t>does not converge</t>
  </si>
  <si>
    <t>desktop</t>
  </si>
  <si>
    <t>precision 1e-6, constant newton, continuation solver</t>
  </si>
  <si>
    <t>accurate on domain flux</t>
  </si>
  <si>
    <t>error in parameter W</t>
  </si>
  <si>
    <t>copied mesh</t>
  </si>
  <si>
    <t>done, domain decomposition solver, fine grid copied earlier, regular grid export, distributed sweep, comsolclusterbatch</t>
  </si>
  <si>
    <t>Error in W parameter</t>
  </si>
  <si>
    <t>error in W parameter</t>
  </si>
  <si>
    <t>no convergence above DeltaPHI=0.4</t>
  </si>
  <si>
    <t>pde1d</t>
  </si>
  <si>
    <t>Activate continuation for sweep</t>
  </si>
  <si>
    <t>Before solving</t>
  </si>
  <si>
    <t>dses2d</t>
  </si>
  <si>
    <t>Replace X by x in flux BC</t>
  </si>
  <si>
    <t>Check file name extensions in inputFiles.txt</t>
  </si>
  <si>
    <t>Check if Out-Of-Core option is deactivated</t>
  </si>
  <si>
    <t>Check data export operators (Global Evaluations)</t>
  </si>
  <si>
    <t>general</t>
  </si>
  <si>
    <t>copy Mesh</t>
  </si>
  <si>
    <t>out-of-core option usually activated</t>
  </si>
  <si>
    <t>Deactivate "All Derived Values"</t>
  </si>
  <si>
    <t>copy UpdateInitialValue1d</t>
  </si>
  <si>
    <t>tcd2dZNC</t>
  </si>
  <si>
    <t>adjust data 2 export mesh nodes</t>
  </si>
  <si>
    <t>Log: Study &gt; Solver Configuration &gt; Solution &gt; Stationary Solver &gt; Log &gt; Keep warnings in stored log</t>
  </si>
  <si>
    <t>Log: Study &gt; Solver Configuration &gt; Solution &gt; Stationary Solver &gt; Advanced &gt; Solver log: Detailed</t>
  </si>
  <si>
    <t>Manually add intBPE operator</t>
  </si>
  <si>
    <t>Adjust PHI_bpe Potential</t>
  </si>
  <si>
    <t>corrected</t>
  </si>
  <si>
    <t>MATLAB code</t>
  </si>
  <si>
    <t>tcd2d</t>
  </si>
  <si>
    <t>adjust export mesh</t>
  </si>
  <si>
    <t>switch to constant Newton</t>
  </si>
  <si>
    <t>corrected for tcd</t>
  </si>
  <si>
    <t xml:space="preserve"> </t>
  </si>
  <si>
    <t>fig7a</t>
  </si>
  <si>
    <t>SDS/water</t>
  </si>
  <si>
    <t>c_SDS / mM</t>
  </si>
  <si>
    <t>E / V vs Ag/AgCl</t>
  </si>
  <si>
    <t>I / muA cm^-2</t>
  </si>
  <si>
    <t>I / A m^-2</t>
  </si>
  <si>
    <t>lower</t>
  </si>
  <si>
    <t>upper</t>
  </si>
  <si>
    <t>fig7b</t>
  </si>
  <si>
    <t>log |i| / A cm^-2</t>
  </si>
  <si>
    <t xml:space="preserve">I / A m^-2 </t>
  </si>
  <si>
    <t>x / m</t>
  </si>
  <si>
    <t>normalized</t>
  </si>
  <si>
    <t>sum</t>
  </si>
  <si>
    <t>phi / V</t>
  </si>
  <si>
    <t>estimated BPE</t>
  </si>
  <si>
    <t>NaCl</t>
  </si>
  <si>
    <t>DClm</t>
  </si>
  <si>
    <t>lambda / 10^-4 m^2 Ohm^-1 mol^-1</t>
  </si>
  <si>
    <t>kappa / S m^-1</t>
  </si>
  <si>
    <t>mol / m^3</t>
  </si>
  <si>
    <t>before passivation</t>
  </si>
  <si>
    <t>fig 1</t>
  </si>
  <si>
    <t>log (i/Acm^-2)</t>
  </si>
  <si>
    <t>I /A m^-2</t>
  </si>
  <si>
    <t>fig2</t>
  </si>
  <si>
    <t>fig5a_NaCl</t>
  </si>
  <si>
    <t>E/V</t>
  </si>
  <si>
    <t>log (i/A cm^-2)</t>
  </si>
  <si>
    <t>for copying</t>
  </si>
  <si>
    <t>E / V</t>
  </si>
  <si>
    <t>I / A m-^2</t>
  </si>
  <si>
    <t>m / g m^-2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</si>
</sst>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;@"/>
    <numFmt numFmtId="165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0" borderId="0" xfId="0" applyFont="1"/>
    <xf numFmtId="11" fontId="0" fillId="0" borderId="0" xfId="0" applyNumberFormat="1" applyFont="1"/>
    <xf numFmtId="0" fontId="2" fillId="2" borderId="0" xfId="1"/>
    <xf numFmtId="0" fontId="3" fillId="3" borderId="0" xfId="2"/>
    <xf numFmtId="164" fontId="0" fillId="0" borderId="0" xfId="0" applyNumberFormat="1"/>
    <xf numFmtId="164" fontId="2" fillId="2" borderId="0" xfId="1" applyNumberFormat="1"/>
    <xf numFmtId="164" fontId="3" fillId="3" borderId="0" xfId="2" applyNumberFormat="1"/>
    <xf numFmtId="165" fontId="0" fillId="0" borderId="0" xfId="0" applyNumberFormat="1"/>
    <xf numFmtId="0" fontId="4" fillId="4" borderId="0" xfId="3"/>
    <xf numFmtId="164" fontId="4" fillId="4" borderId="0" xfId="3" applyNumberFormat="1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DeltaPHI</a:t>
            </a:r>
          </a:p>
        </c:rich>
      </c:tx>
      <c:layout>
        <c:manualLayout>
          <c:xMode val="edge"/>
          <c:yMode val="edge"/>
          <c:x val="0.37615966754155733"/>
          <c:y val="5.30679841269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zhang2015control!$B$12:$B$30</c:f>
              <c:numCache>
                <c:formatCode>General</c:formatCode>
                <c:ptCount val="19"/>
                <c:pt idx="0">
                  <c:v>0.4996601</c:v>
                </c:pt>
                <c:pt idx="1">
                  <c:v>1.006524</c:v>
                </c:pt>
                <c:pt idx="2">
                  <c:v>1.5135567999999999</c:v>
                </c:pt>
                <c:pt idx="3">
                  <c:v>1.9815442999999999</c:v>
                </c:pt>
                <c:pt idx="4">
                  <c:v>2.5145849999999998</c:v>
                </c:pt>
                <c:pt idx="5">
                  <c:v>2.9956101999999998</c:v>
                </c:pt>
                <c:pt idx="6">
                  <c:v>3.5156638999999998</c:v>
                </c:pt>
                <c:pt idx="7">
                  <c:v>3.9966889999999999</c:v>
                </c:pt>
                <c:pt idx="8">
                  <c:v>4.5037216999999998</c:v>
                </c:pt>
                <c:pt idx="9">
                  <c:v>5.0107379999999999</c:v>
                </c:pt>
                <c:pt idx="10">
                  <c:v>5.5178045999999998</c:v>
                </c:pt>
                <c:pt idx="11">
                  <c:v>6.0248375000000003</c:v>
                </c:pt>
                <c:pt idx="12">
                  <c:v>6.505846</c:v>
                </c:pt>
                <c:pt idx="13">
                  <c:v>7.0128789999999999</c:v>
                </c:pt>
                <c:pt idx="14">
                  <c:v>7.5199284999999998</c:v>
                </c:pt>
                <c:pt idx="15">
                  <c:v>8.0139580000000006</c:v>
                </c:pt>
                <c:pt idx="16">
                  <c:v>8.4949320000000004</c:v>
                </c:pt>
                <c:pt idx="17">
                  <c:v>9.0019480000000005</c:v>
                </c:pt>
                <c:pt idx="18">
                  <c:v>9.5089129999999997</c:v>
                </c:pt>
              </c:numCache>
            </c:numRef>
          </c:xVal>
          <c:yVal>
            <c:numRef>
              <c:f>zhang2015control!$C$12:$C$30</c:f>
              <c:numCache>
                <c:formatCode>General</c:formatCode>
                <c:ptCount val="19"/>
                <c:pt idx="0">
                  <c:v>87.942215000000004</c:v>
                </c:pt>
                <c:pt idx="1">
                  <c:v>72.879745</c:v>
                </c:pt>
                <c:pt idx="2">
                  <c:v>66.651200000000003</c:v>
                </c:pt>
                <c:pt idx="3">
                  <c:v>58.659312999999997</c:v>
                </c:pt>
                <c:pt idx="4">
                  <c:v>52.428466999999998</c:v>
                </c:pt>
                <c:pt idx="5">
                  <c:v>46.202216999999997</c:v>
                </c:pt>
                <c:pt idx="6">
                  <c:v>40.855915000000003</c:v>
                </c:pt>
                <c:pt idx="7">
                  <c:v>34.629665000000003</c:v>
                </c:pt>
                <c:pt idx="8">
                  <c:v>28.401116999999999</c:v>
                </c:pt>
                <c:pt idx="9">
                  <c:v>21.289179000000001</c:v>
                </c:pt>
                <c:pt idx="10">
                  <c:v>16.827414999999998</c:v>
                </c:pt>
                <c:pt idx="11">
                  <c:v>10.598868</c:v>
                </c:pt>
                <c:pt idx="12">
                  <c:v>3.4892270000000001</c:v>
                </c:pt>
                <c:pt idx="13">
                  <c:v>-2.7393200000000002</c:v>
                </c:pt>
                <c:pt idx="14">
                  <c:v>-8.0844749999999994</c:v>
                </c:pt>
                <c:pt idx="15">
                  <c:v>-14.311873</c:v>
                </c:pt>
                <c:pt idx="16">
                  <c:v>-23.188300000000002</c:v>
                </c:pt>
                <c:pt idx="17">
                  <c:v>-30.300238</c:v>
                </c:pt>
                <c:pt idx="18">
                  <c:v>-40.062354999999997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A-4F74-84A9-83775F21F7CE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zhang2015control!$D$12:$D$30</c:f>
              <c:numCache>
                <c:formatCode>General</c:formatCode>
                <c:ptCount val="19"/>
                <c:pt idx="0">
                  <c:v>0.48795830000000001</c:v>
                </c:pt>
                <c:pt idx="1">
                  <c:v>1.0076738999999999</c:v>
                </c:pt>
                <c:pt idx="2">
                  <c:v>1.5014999</c:v>
                </c:pt>
                <c:pt idx="3">
                  <c:v>2.0083468</c:v>
                </c:pt>
                <c:pt idx="4">
                  <c:v>2.5152275999999998</c:v>
                </c:pt>
                <c:pt idx="5">
                  <c:v>3.0221421999999998</c:v>
                </c:pt>
                <c:pt idx="6">
                  <c:v>3.5160358</c:v>
                </c:pt>
                <c:pt idx="7">
                  <c:v>4.0489410000000001</c:v>
                </c:pt>
                <c:pt idx="8">
                  <c:v>4.5298309999999997</c:v>
                </c:pt>
                <c:pt idx="9">
                  <c:v>5.0237417000000004</c:v>
                </c:pt>
                <c:pt idx="10">
                  <c:v>5.5436434999999999</c:v>
                </c:pt>
                <c:pt idx="11">
                  <c:v>6.0375709999999998</c:v>
                </c:pt>
                <c:pt idx="12">
                  <c:v>6.5314645999999996</c:v>
                </c:pt>
                <c:pt idx="13">
                  <c:v>6.9993676999999996</c:v>
                </c:pt>
                <c:pt idx="14">
                  <c:v>7.5062484999999999</c:v>
                </c:pt>
                <c:pt idx="15">
                  <c:v>8.000159</c:v>
                </c:pt>
                <c:pt idx="16">
                  <c:v>8.5070230000000002</c:v>
                </c:pt>
                <c:pt idx="17">
                  <c:v>9.0009165000000007</c:v>
                </c:pt>
                <c:pt idx="18">
                  <c:v>9.5076959999999993</c:v>
                </c:pt>
              </c:numCache>
            </c:numRef>
          </c:xVal>
          <c:yVal>
            <c:numRef>
              <c:f>zhang2015control!$E$12:$E$30</c:f>
              <c:numCache>
                <c:formatCode>General</c:formatCode>
                <c:ptCount val="19"/>
                <c:pt idx="0">
                  <c:v>155.96457000000001</c:v>
                </c:pt>
                <c:pt idx="1">
                  <c:v>132.95041000000001</c:v>
                </c:pt>
                <c:pt idx="2">
                  <c:v>116.12231</c:v>
                </c:pt>
                <c:pt idx="3">
                  <c:v>100.176445</c:v>
                </c:pt>
                <c:pt idx="4">
                  <c:v>85.997370000000004</c:v>
                </c:pt>
                <c:pt idx="5">
                  <c:v>73.585075000000003</c:v>
                </c:pt>
                <c:pt idx="6">
                  <c:v>60.290543</c:v>
                </c:pt>
                <c:pt idx="7">
                  <c:v>46.992559999999997</c:v>
                </c:pt>
                <c:pt idx="8">
                  <c:v>33.699173000000002</c:v>
                </c:pt>
                <c:pt idx="9">
                  <c:v>21.288029000000002</c:v>
                </c:pt>
                <c:pt idx="10">
                  <c:v>7.9911960000000004</c:v>
                </c:pt>
                <c:pt idx="11">
                  <c:v>-3.5365557999999999</c:v>
                </c:pt>
                <c:pt idx="12">
                  <c:v>-16.83109</c:v>
                </c:pt>
                <c:pt idx="13">
                  <c:v>-29.239939</c:v>
                </c:pt>
                <c:pt idx="14">
                  <c:v>-43.419013999999997</c:v>
                </c:pt>
                <c:pt idx="15">
                  <c:v>-55.830159999999999</c:v>
                </c:pt>
                <c:pt idx="16">
                  <c:v>-70.892629999999997</c:v>
                </c:pt>
                <c:pt idx="17">
                  <c:v>-84.187163999999996</c:v>
                </c:pt>
                <c:pt idx="18">
                  <c:v>-103.666595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A-4F74-84A9-83775F21F7CE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zhang2015control!$F$12:$F$30</c:f>
              <c:numCache>
                <c:formatCode>General</c:formatCode>
                <c:ptCount val="19"/>
                <c:pt idx="0">
                  <c:v>0.51614749999999998</c:v>
                </c:pt>
                <c:pt idx="1">
                  <c:v>0.99659770000000003</c:v>
                </c:pt>
                <c:pt idx="2">
                  <c:v>1.5422026</c:v>
                </c:pt>
                <c:pt idx="3">
                  <c:v>1.9969155999999999</c:v>
                </c:pt>
                <c:pt idx="4">
                  <c:v>2.5295841999999999</c:v>
                </c:pt>
                <c:pt idx="5">
                  <c:v>3.0232920000000001</c:v>
                </c:pt>
                <c:pt idx="6">
                  <c:v>3.5169828000000001</c:v>
                </c:pt>
                <c:pt idx="7">
                  <c:v>4.0236606999999998</c:v>
                </c:pt>
                <c:pt idx="8">
                  <c:v>4.5433592999999997</c:v>
                </c:pt>
                <c:pt idx="9">
                  <c:v>5.0240799999999997</c:v>
                </c:pt>
                <c:pt idx="10">
                  <c:v>5.4787593000000001</c:v>
                </c:pt>
                <c:pt idx="11">
                  <c:v>6.0114445999999999</c:v>
                </c:pt>
                <c:pt idx="12">
                  <c:v>6.5181564999999999</c:v>
                </c:pt>
                <c:pt idx="13">
                  <c:v>6.9988429999999999</c:v>
                </c:pt>
                <c:pt idx="14">
                  <c:v>7.492534</c:v>
                </c:pt>
                <c:pt idx="15">
                  <c:v>8.0121819999999992</c:v>
                </c:pt>
                <c:pt idx="16">
                  <c:v>8.4929199999999998</c:v>
                </c:pt>
                <c:pt idx="17">
                  <c:v>9.0124999999999993</c:v>
                </c:pt>
                <c:pt idx="18">
                  <c:v>9.5060214999999992</c:v>
                </c:pt>
              </c:numCache>
            </c:numRef>
          </c:xVal>
          <c:yVal>
            <c:numRef>
              <c:f>zhang2015control!$G$12:$G$30</c:f>
              <c:numCache>
                <c:formatCode>General</c:formatCode>
                <c:ptCount val="19"/>
                <c:pt idx="0">
                  <c:v>269.91986000000003</c:v>
                </c:pt>
                <c:pt idx="1">
                  <c:v>233.65827999999999</c:v>
                </c:pt>
                <c:pt idx="2">
                  <c:v>204.45808</c:v>
                </c:pt>
                <c:pt idx="3">
                  <c:v>182.33306999999999</c:v>
                </c:pt>
                <c:pt idx="4">
                  <c:v>156.66759999999999</c:v>
                </c:pt>
                <c:pt idx="5">
                  <c:v>133.65575000000001</c:v>
                </c:pt>
                <c:pt idx="6">
                  <c:v>109.76050600000001</c:v>
                </c:pt>
                <c:pt idx="7">
                  <c:v>84.980720000000005</c:v>
                </c:pt>
                <c:pt idx="8">
                  <c:v>61.083182999999998</c:v>
                </c:pt>
                <c:pt idx="9">
                  <c:v>38.955874999999999</c:v>
                </c:pt>
                <c:pt idx="10">
                  <c:v>15.064076999999999</c:v>
                </c:pt>
                <c:pt idx="11">
                  <c:v>-9.7180029999999995</c:v>
                </c:pt>
                <c:pt idx="12">
                  <c:v>-32.731003000000001</c:v>
                </c:pt>
                <c:pt idx="13">
                  <c:v>-56.625095000000002</c:v>
                </c:pt>
                <c:pt idx="14">
                  <c:v>-80.520340000000004</c:v>
                </c:pt>
                <c:pt idx="15">
                  <c:v>-107.068054</c:v>
                </c:pt>
                <c:pt idx="16">
                  <c:v>-128.31198000000001</c:v>
                </c:pt>
                <c:pt idx="17">
                  <c:v>-158.39326</c:v>
                </c:pt>
                <c:pt idx="18">
                  <c:v>-191.12242000000001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9A-4F74-84A9-83775F21F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yang2014potential!$A$8:$A$37</c:f>
              <c:numCache>
                <c:formatCode>General</c:formatCode>
                <c:ptCount val="30"/>
                <c:pt idx="0">
                  <c:v>-1.19214</c:v>
                </c:pt>
                <c:pt idx="1">
                  <c:v>-1.1708400000000001</c:v>
                </c:pt>
                <c:pt idx="2">
                  <c:v>-1.1281399999999999</c:v>
                </c:pt>
                <c:pt idx="3">
                  <c:v>-1.05341</c:v>
                </c:pt>
                <c:pt idx="4">
                  <c:v>-1.03565</c:v>
                </c:pt>
                <c:pt idx="5">
                  <c:v>-0.95025499999999996</c:v>
                </c:pt>
                <c:pt idx="6">
                  <c:v>-0.92539400000000005</c:v>
                </c:pt>
                <c:pt idx="7">
                  <c:v>-0.88978199999999996</c:v>
                </c:pt>
                <c:pt idx="8">
                  <c:v>-0.83637700000000004</c:v>
                </c:pt>
                <c:pt idx="9">
                  <c:v>-0.81145400000000001</c:v>
                </c:pt>
                <c:pt idx="10">
                  <c:v>-0.79362200000000005</c:v>
                </c:pt>
                <c:pt idx="11">
                  <c:v>-0.76519099999999995</c:v>
                </c:pt>
                <c:pt idx="12">
                  <c:v>-0.72608300000000003</c:v>
                </c:pt>
                <c:pt idx="13">
                  <c:v>-0.69059800000000005</c:v>
                </c:pt>
                <c:pt idx="14">
                  <c:v>-0.65159199999999995</c:v>
                </c:pt>
                <c:pt idx="15">
                  <c:v>-0.601935</c:v>
                </c:pt>
                <c:pt idx="16">
                  <c:v>-0.56655100000000003</c:v>
                </c:pt>
                <c:pt idx="17">
                  <c:v>-0.51336099999999996</c:v>
                </c:pt>
                <c:pt idx="18">
                  <c:v>-0.44242799999999999</c:v>
                </c:pt>
                <c:pt idx="19">
                  <c:v>-0.371419</c:v>
                </c:pt>
                <c:pt idx="20">
                  <c:v>-0.289684</c:v>
                </c:pt>
                <c:pt idx="21">
                  <c:v>-0.200767</c:v>
                </c:pt>
                <c:pt idx="22">
                  <c:v>-0.12606100000000001</c:v>
                </c:pt>
                <c:pt idx="23">
                  <c:v>-8.6497299999999996E-3</c:v>
                </c:pt>
                <c:pt idx="24">
                  <c:v>0.101669</c:v>
                </c:pt>
                <c:pt idx="25">
                  <c:v>0.26536799999999999</c:v>
                </c:pt>
                <c:pt idx="26">
                  <c:v>0.41126099999999999</c:v>
                </c:pt>
                <c:pt idx="27">
                  <c:v>0.59276600000000002</c:v>
                </c:pt>
                <c:pt idx="28">
                  <c:v>0.68883799999999995</c:v>
                </c:pt>
                <c:pt idx="29">
                  <c:v>0.788443</c:v>
                </c:pt>
              </c:numCache>
            </c:numRef>
          </c:xVal>
          <c:yVal>
            <c:numRef>
              <c:f>yang2014potential!$C$8:$C$37</c:f>
              <c:numCache>
                <c:formatCode>General</c:formatCode>
                <c:ptCount val="30"/>
                <c:pt idx="0">
                  <c:v>-0.70512300000000006</c:v>
                </c:pt>
                <c:pt idx="1">
                  <c:v>-0.68201199999999995</c:v>
                </c:pt>
                <c:pt idx="2">
                  <c:v>-0.68176599999999987</c:v>
                </c:pt>
                <c:pt idx="3">
                  <c:v>-0.68133699999999997</c:v>
                </c:pt>
                <c:pt idx="4">
                  <c:v>-0.66399300000000006</c:v>
                </c:pt>
                <c:pt idx="5">
                  <c:v>-0.65775499999999987</c:v>
                </c:pt>
                <c:pt idx="6">
                  <c:v>-0.63462399999999997</c:v>
                </c:pt>
                <c:pt idx="7">
                  <c:v>-0.64591299999999996</c:v>
                </c:pt>
                <c:pt idx="8">
                  <c:v>-0.65710100000000005</c:v>
                </c:pt>
                <c:pt idx="9">
                  <c:v>-0.66270499999999999</c:v>
                </c:pt>
                <c:pt idx="10">
                  <c:v>-0.67984399999999989</c:v>
                </c:pt>
                <c:pt idx="11">
                  <c:v>-0.662439</c:v>
                </c:pt>
                <c:pt idx="12">
                  <c:v>-0.6449720000000001</c:v>
                </c:pt>
                <c:pt idx="13">
                  <c:v>-0.59879099999999996</c:v>
                </c:pt>
                <c:pt idx="14">
                  <c:v>-0.53534800000000005</c:v>
                </c:pt>
                <c:pt idx="15">
                  <c:v>-0.46034999999999993</c:v>
                </c:pt>
                <c:pt idx="16">
                  <c:v>-0.36819200000000002</c:v>
                </c:pt>
                <c:pt idx="17">
                  <c:v>-0.28167900000000001</c:v>
                </c:pt>
                <c:pt idx="18">
                  <c:v>-0.17207500000000001</c:v>
                </c:pt>
                <c:pt idx="19">
                  <c:v>-9.6953999999999999E-2</c:v>
                </c:pt>
                <c:pt idx="20">
                  <c:v>-4.4759799999999995E-2</c:v>
                </c:pt>
                <c:pt idx="21">
                  <c:v>-2.1260099999999997E-2</c:v>
                </c:pt>
                <c:pt idx="22">
                  <c:v>-9.3364599999999996E-3</c:v>
                </c:pt>
                <c:pt idx="23">
                  <c:v>2.8326400000000004E-3</c:v>
                </c:pt>
                <c:pt idx="24">
                  <c:v>3.4666599999999999E-3</c:v>
                </c:pt>
                <c:pt idx="25">
                  <c:v>4.4074600000000002E-3</c:v>
                </c:pt>
                <c:pt idx="26">
                  <c:v>1.09931E-2</c:v>
                </c:pt>
                <c:pt idx="27">
                  <c:v>6.2890699999999999E-3</c:v>
                </c:pt>
                <c:pt idx="28">
                  <c:v>1.25884E-2</c:v>
                </c:pt>
                <c:pt idx="29">
                  <c:v>3.0402300000000004E-2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6F-4B2B-AF66-80BBC1DE96F6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yang2014potential!$A$44:$A$73</c:f>
              <c:numCache>
                <c:formatCode>General</c:formatCode>
                <c:ptCount val="30"/>
                <c:pt idx="0">
                  <c:v>-1.1956800000000001</c:v>
                </c:pt>
                <c:pt idx="1">
                  <c:v>-1.1922299999999999</c:v>
                </c:pt>
                <c:pt idx="2">
                  <c:v>-1.1709700000000001</c:v>
                </c:pt>
                <c:pt idx="3">
                  <c:v>-1.1461600000000001</c:v>
                </c:pt>
                <c:pt idx="4">
                  <c:v>-1.12131</c:v>
                </c:pt>
                <c:pt idx="5">
                  <c:v>-1.0609500000000001</c:v>
                </c:pt>
                <c:pt idx="6">
                  <c:v>-1.0112099999999999</c:v>
                </c:pt>
                <c:pt idx="7">
                  <c:v>-0.95077400000000001</c:v>
                </c:pt>
                <c:pt idx="8">
                  <c:v>-0.87968900000000005</c:v>
                </c:pt>
                <c:pt idx="9">
                  <c:v>-0.79792799999999997</c:v>
                </c:pt>
                <c:pt idx="10">
                  <c:v>-0.68415199999999998</c:v>
                </c:pt>
                <c:pt idx="11">
                  <c:v>-0.60594999999999999</c:v>
                </c:pt>
                <c:pt idx="12">
                  <c:v>-0.54554100000000005</c:v>
                </c:pt>
                <c:pt idx="13">
                  <c:v>-0.470999</c:v>
                </c:pt>
                <c:pt idx="14">
                  <c:v>-0.41774499999999998</c:v>
                </c:pt>
                <c:pt idx="15">
                  <c:v>-0.36097099999999999</c:v>
                </c:pt>
                <c:pt idx="16">
                  <c:v>-0.26500099999999999</c:v>
                </c:pt>
                <c:pt idx="17">
                  <c:v>-0.16539599999999999</c:v>
                </c:pt>
                <c:pt idx="18">
                  <c:v>-7.99372E-2</c:v>
                </c:pt>
                <c:pt idx="19">
                  <c:v>-5.1797099999999997E-3</c:v>
                </c:pt>
                <c:pt idx="20">
                  <c:v>0.115803</c:v>
                </c:pt>
                <c:pt idx="21">
                  <c:v>0.25104500000000002</c:v>
                </c:pt>
                <c:pt idx="22">
                  <c:v>0.33288200000000001</c:v>
                </c:pt>
                <c:pt idx="23">
                  <c:v>0.389795</c:v>
                </c:pt>
                <c:pt idx="24">
                  <c:v>0.457372</c:v>
                </c:pt>
                <c:pt idx="25">
                  <c:v>0.52492300000000003</c:v>
                </c:pt>
                <c:pt idx="26">
                  <c:v>0.58182400000000001</c:v>
                </c:pt>
                <c:pt idx="27">
                  <c:v>0.65295999999999998</c:v>
                </c:pt>
                <c:pt idx="28">
                  <c:v>0.72406999999999999</c:v>
                </c:pt>
                <c:pt idx="29">
                  <c:v>0.78451700000000002</c:v>
                </c:pt>
              </c:numCache>
            </c:numRef>
          </c:xVal>
          <c:yVal>
            <c:numRef>
              <c:f>yang2014potential!$C$44:$C$73</c:f>
              <c:numCache>
                <c:formatCode>General</c:formatCode>
                <c:ptCount val="30"/>
                <c:pt idx="0">
                  <c:v>-0.71663699999999997</c:v>
                </c:pt>
                <c:pt idx="1">
                  <c:v>-0.66489299999999996</c:v>
                </c:pt>
                <c:pt idx="2">
                  <c:v>-0.62454100000000001</c:v>
                </c:pt>
                <c:pt idx="3">
                  <c:v>-0.57842099999999996</c:v>
                </c:pt>
                <c:pt idx="4">
                  <c:v>-0.54954199999999997</c:v>
                </c:pt>
                <c:pt idx="5">
                  <c:v>-0.48597700000000005</c:v>
                </c:pt>
                <c:pt idx="6">
                  <c:v>-0.451208</c:v>
                </c:pt>
                <c:pt idx="7">
                  <c:v>-0.42212499999999997</c:v>
                </c:pt>
                <c:pt idx="8">
                  <c:v>-0.38148599999999999</c:v>
                </c:pt>
                <c:pt idx="9">
                  <c:v>-0.34078599999999998</c:v>
                </c:pt>
                <c:pt idx="10">
                  <c:v>-0.294155</c:v>
                </c:pt>
                <c:pt idx="11">
                  <c:v>-0.25347500000000001</c:v>
                </c:pt>
                <c:pt idx="12">
                  <c:v>-0.212898</c:v>
                </c:pt>
                <c:pt idx="13">
                  <c:v>-0.12626200000000001</c:v>
                </c:pt>
                <c:pt idx="14">
                  <c:v>-6.8484400000000001E-2</c:v>
                </c:pt>
                <c:pt idx="15">
                  <c:v>6.5549500000000004E-3</c:v>
                </c:pt>
                <c:pt idx="16">
                  <c:v>5.8830899999999998E-2</c:v>
                </c:pt>
                <c:pt idx="17">
                  <c:v>7.6644899999999988E-2</c:v>
                </c:pt>
                <c:pt idx="18">
                  <c:v>5.4147399999999998E-2</c:v>
                </c:pt>
                <c:pt idx="19">
                  <c:v>4.3082700000000002E-2</c:v>
                </c:pt>
                <c:pt idx="20">
                  <c:v>4.9525199999999998E-2</c:v>
                </c:pt>
                <c:pt idx="21">
                  <c:v>4.4555300000000006E-2</c:v>
                </c:pt>
                <c:pt idx="22">
                  <c:v>5.07728E-2</c:v>
                </c:pt>
                <c:pt idx="23">
                  <c:v>6.2594200000000003E-2</c:v>
                </c:pt>
                <c:pt idx="24">
                  <c:v>8.0224000000000004E-2</c:v>
                </c:pt>
                <c:pt idx="25">
                  <c:v>0.10934799999999999</c:v>
                </c:pt>
                <c:pt idx="26">
                  <c:v>0.126917</c:v>
                </c:pt>
                <c:pt idx="27">
                  <c:v>0.144567</c:v>
                </c:pt>
                <c:pt idx="28">
                  <c:v>0.17371099999999998</c:v>
                </c:pt>
                <c:pt idx="29">
                  <c:v>0.197047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F-4B2B-AF66-80BBC1DE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13279"/>
        <c:axId val="2018948047"/>
      </c:scatterChart>
      <c:valAx>
        <c:axId val="20253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48047"/>
        <c:crosses val="autoZero"/>
        <c:crossBetween val="midCat"/>
      </c:valAx>
      <c:valAx>
        <c:axId val="20189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yang2014potential!$A$8:$A$37</c:f>
              <c:numCache>
                <c:formatCode>General</c:formatCode>
                <c:ptCount val="30"/>
                <c:pt idx="0">
                  <c:v>-1.19214</c:v>
                </c:pt>
                <c:pt idx="1">
                  <c:v>-1.1708400000000001</c:v>
                </c:pt>
                <c:pt idx="2">
                  <c:v>-1.1281399999999999</c:v>
                </c:pt>
                <c:pt idx="3">
                  <c:v>-1.05341</c:v>
                </c:pt>
                <c:pt idx="4">
                  <c:v>-1.03565</c:v>
                </c:pt>
                <c:pt idx="5">
                  <c:v>-0.95025499999999996</c:v>
                </c:pt>
                <c:pt idx="6">
                  <c:v>-0.92539400000000005</c:v>
                </c:pt>
                <c:pt idx="7">
                  <c:v>-0.88978199999999996</c:v>
                </c:pt>
                <c:pt idx="8">
                  <c:v>-0.83637700000000004</c:v>
                </c:pt>
                <c:pt idx="9">
                  <c:v>-0.81145400000000001</c:v>
                </c:pt>
                <c:pt idx="10">
                  <c:v>-0.79362200000000005</c:v>
                </c:pt>
                <c:pt idx="11">
                  <c:v>-0.76519099999999995</c:v>
                </c:pt>
                <c:pt idx="12">
                  <c:v>-0.72608300000000003</c:v>
                </c:pt>
                <c:pt idx="13">
                  <c:v>-0.69059800000000005</c:v>
                </c:pt>
                <c:pt idx="14">
                  <c:v>-0.65159199999999995</c:v>
                </c:pt>
                <c:pt idx="15">
                  <c:v>-0.601935</c:v>
                </c:pt>
                <c:pt idx="16">
                  <c:v>-0.56655100000000003</c:v>
                </c:pt>
                <c:pt idx="17">
                  <c:v>-0.51336099999999996</c:v>
                </c:pt>
                <c:pt idx="18">
                  <c:v>-0.44242799999999999</c:v>
                </c:pt>
                <c:pt idx="19">
                  <c:v>-0.371419</c:v>
                </c:pt>
                <c:pt idx="20">
                  <c:v>-0.289684</c:v>
                </c:pt>
                <c:pt idx="21">
                  <c:v>-0.200767</c:v>
                </c:pt>
                <c:pt idx="22">
                  <c:v>-0.12606100000000001</c:v>
                </c:pt>
                <c:pt idx="23">
                  <c:v>-8.6497299999999996E-3</c:v>
                </c:pt>
                <c:pt idx="24">
                  <c:v>0.101669</c:v>
                </c:pt>
                <c:pt idx="25">
                  <c:v>0.26536799999999999</c:v>
                </c:pt>
                <c:pt idx="26">
                  <c:v>0.41126099999999999</c:v>
                </c:pt>
                <c:pt idx="27">
                  <c:v>0.59276600000000002</c:v>
                </c:pt>
                <c:pt idx="28">
                  <c:v>0.68883799999999995</c:v>
                </c:pt>
                <c:pt idx="29">
                  <c:v>0.788443</c:v>
                </c:pt>
              </c:numCache>
            </c:numRef>
          </c:xVal>
          <c:yVal>
            <c:numRef>
              <c:f>yang2014potential!$C$8:$C$37</c:f>
              <c:numCache>
                <c:formatCode>General</c:formatCode>
                <c:ptCount val="30"/>
                <c:pt idx="0">
                  <c:v>-0.70512300000000006</c:v>
                </c:pt>
                <c:pt idx="1">
                  <c:v>-0.68201199999999995</c:v>
                </c:pt>
                <c:pt idx="2">
                  <c:v>-0.68176599999999987</c:v>
                </c:pt>
                <c:pt idx="3">
                  <c:v>-0.68133699999999997</c:v>
                </c:pt>
                <c:pt idx="4">
                  <c:v>-0.66399300000000006</c:v>
                </c:pt>
                <c:pt idx="5">
                  <c:v>-0.65775499999999987</c:v>
                </c:pt>
                <c:pt idx="6">
                  <c:v>-0.63462399999999997</c:v>
                </c:pt>
                <c:pt idx="7">
                  <c:v>-0.64591299999999996</c:v>
                </c:pt>
                <c:pt idx="8">
                  <c:v>-0.65710100000000005</c:v>
                </c:pt>
                <c:pt idx="9">
                  <c:v>-0.66270499999999999</c:v>
                </c:pt>
                <c:pt idx="10">
                  <c:v>-0.67984399999999989</c:v>
                </c:pt>
                <c:pt idx="11">
                  <c:v>-0.662439</c:v>
                </c:pt>
                <c:pt idx="12">
                  <c:v>-0.6449720000000001</c:v>
                </c:pt>
                <c:pt idx="13">
                  <c:v>-0.59879099999999996</c:v>
                </c:pt>
                <c:pt idx="14">
                  <c:v>-0.53534800000000005</c:v>
                </c:pt>
                <c:pt idx="15">
                  <c:v>-0.46034999999999993</c:v>
                </c:pt>
                <c:pt idx="16">
                  <c:v>-0.36819200000000002</c:v>
                </c:pt>
                <c:pt idx="17">
                  <c:v>-0.28167900000000001</c:v>
                </c:pt>
                <c:pt idx="18">
                  <c:v>-0.17207500000000001</c:v>
                </c:pt>
                <c:pt idx="19">
                  <c:v>-9.6953999999999999E-2</c:v>
                </c:pt>
                <c:pt idx="20">
                  <c:v>-4.4759799999999995E-2</c:v>
                </c:pt>
                <c:pt idx="21">
                  <c:v>-2.1260099999999997E-2</c:v>
                </c:pt>
                <c:pt idx="22">
                  <c:v>-9.3364599999999996E-3</c:v>
                </c:pt>
                <c:pt idx="23">
                  <c:v>2.8326400000000004E-3</c:v>
                </c:pt>
                <c:pt idx="24">
                  <c:v>3.4666599999999999E-3</c:v>
                </c:pt>
                <c:pt idx="25">
                  <c:v>4.4074600000000002E-3</c:v>
                </c:pt>
                <c:pt idx="26">
                  <c:v>1.09931E-2</c:v>
                </c:pt>
                <c:pt idx="27">
                  <c:v>6.2890699999999999E-3</c:v>
                </c:pt>
                <c:pt idx="28">
                  <c:v>1.25884E-2</c:v>
                </c:pt>
                <c:pt idx="29">
                  <c:v>3.0402300000000004E-2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8-4AC4-AA9C-E19699B456B2}"/>
            </c:ext>
          </c:extLst>
        </c:ser>
        <c:ser>
          <c:idx val="1"/>
          <c:order val="1"/>
          <c:tx>
            <c:v>upper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yang2014potential!$A$44:$A$73</c:f>
              <c:numCache>
                <c:formatCode>General</c:formatCode>
                <c:ptCount val="30"/>
                <c:pt idx="0">
                  <c:v>-1.1956800000000001</c:v>
                </c:pt>
                <c:pt idx="1">
                  <c:v>-1.1922299999999999</c:v>
                </c:pt>
                <c:pt idx="2">
                  <c:v>-1.1709700000000001</c:v>
                </c:pt>
                <c:pt idx="3">
                  <c:v>-1.1461600000000001</c:v>
                </c:pt>
                <c:pt idx="4">
                  <c:v>-1.12131</c:v>
                </c:pt>
                <c:pt idx="5">
                  <c:v>-1.0609500000000001</c:v>
                </c:pt>
                <c:pt idx="6">
                  <c:v>-1.0112099999999999</c:v>
                </c:pt>
                <c:pt idx="7">
                  <c:v>-0.95077400000000001</c:v>
                </c:pt>
                <c:pt idx="8">
                  <c:v>-0.87968900000000005</c:v>
                </c:pt>
                <c:pt idx="9">
                  <c:v>-0.79792799999999997</c:v>
                </c:pt>
                <c:pt idx="10">
                  <c:v>-0.68415199999999998</c:v>
                </c:pt>
                <c:pt idx="11">
                  <c:v>-0.60594999999999999</c:v>
                </c:pt>
                <c:pt idx="12">
                  <c:v>-0.54554100000000005</c:v>
                </c:pt>
                <c:pt idx="13">
                  <c:v>-0.470999</c:v>
                </c:pt>
                <c:pt idx="14">
                  <c:v>-0.41774499999999998</c:v>
                </c:pt>
                <c:pt idx="15">
                  <c:v>-0.36097099999999999</c:v>
                </c:pt>
                <c:pt idx="16">
                  <c:v>-0.26500099999999999</c:v>
                </c:pt>
                <c:pt idx="17">
                  <c:v>-0.16539599999999999</c:v>
                </c:pt>
                <c:pt idx="18">
                  <c:v>-7.99372E-2</c:v>
                </c:pt>
                <c:pt idx="19">
                  <c:v>-5.1797099999999997E-3</c:v>
                </c:pt>
                <c:pt idx="20">
                  <c:v>0.115803</c:v>
                </c:pt>
                <c:pt idx="21">
                  <c:v>0.25104500000000002</c:v>
                </c:pt>
                <c:pt idx="22">
                  <c:v>0.33288200000000001</c:v>
                </c:pt>
                <c:pt idx="23">
                  <c:v>0.389795</c:v>
                </c:pt>
                <c:pt idx="24">
                  <c:v>0.457372</c:v>
                </c:pt>
                <c:pt idx="25">
                  <c:v>0.52492300000000003</c:v>
                </c:pt>
                <c:pt idx="26">
                  <c:v>0.58182400000000001</c:v>
                </c:pt>
                <c:pt idx="27">
                  <c:v>0.65295999999999998</c:v>
                </c:pt>
                <c:pt idx="28">
                  <c:v>0.72406999999999999</c:v>
                </c:pt>
                <c:pt idx="29">
                  <c:v>0.78451700000000002</c:v>
                </c:pt>
              </c:numCache>
            </c:numRef>
          </c:xVal>
          <c:yVal>
            <c:numRef>
              <c:f>yang2014potential!$C$44:$C$73</c:f>
              <c:numCache>
                <c:formatCode>General</c:formatCode>
                <c:ptCount val="30"/>
                <c:pt idx="0">
                  <c:v>-0.71663699999999997</c:v>
                </c:pt>
                <c:pt idx="1">
                  <c:v>-0.66489299999999996</c:v>
                </c:pt>
                <c:pt idx="2">
                  <c:v>-0.62454100000000001</c:v>
                </c:pt>
                <c:pt idx="3">
                  <c:v>-0.57842099999999996</c:v>
                </c:pt>
                <c:pt idx="4">
                  <c:v>-0.54954199999999997</c:v>
                </c:pt>
                <c:pt idx="5">
                  <c:v>-0.48597700000000005</c:v>
                </c:pt>
                <c:pt idx="6">
                  <c:v>-0.451208</c:v>
                </c:pt>
                <c:pt idx="7">
                  <c:v>-0.42212499999999997</c:v>
                </c:pt>
                <c:pt idx="8">
                  <c:v>-0.38148599999999999</c:v>
                </c:pt>
                <c:pt idx="9">
                  <c:v>-0.34078599999999998</c:v>
                </c:pt>
                <c:pt idx="10">
                  <c:v>-0.294155</c:v>
                </c:pt>
                <c:pt idx="11">
                  <c:v>-0.25347500000000001</c:v>
                </c:pt>
                <c:pt idx="12">
                  <c:v>-0.212898</c:v>
                </c:pt>
                <c:pt idx="13">
                  <c:v>-0.12626200000000001</c:v>
                </c:pt>
                <c:pt idx="14">
                  <c:v>-6.8484400000000001E-2</c:v>
                </c:pt>
                <c:pt idx="15">
                  <c:v>6.5549500000000004E-3</c:v>
                </c:pt>
                <c:pt idx="16">
                  <c:v>5.8830899999999998E-2</c:v>
                </c:pt>
                <c:pt idx="17">
                  <c:v>7.6644899999999988E-2</c:v>
                </c:pt>
                <c:pt idx="18">
                  <c:v>5.4147399999999998E-2</c:v>
                </c:pt>
                <c:pt idx="19">
                  <c:v>4.3082700000000002E-2</c:v>
                </c:pt>
                <c:pt idx="20">
                  <c:v>4.9525199999999998E-2</c:v>
                </c:pt>
                <c:pt idx="21">
                  <c:v>4.4555300000000006E-2</c:v>
                </c:pt>
                <c:pt idx="22">
                  <c:v>5.07728E-2</c:v>
                </c:pt>
                <c:pt idx="23">
                  <c:v>6.2594200000000003E-2</c:v>
                </c:pt>
                <c:pt idx="24">
                  <c:v>8.0224000000000004E-2</c:v>
                </c:pt>
                <c:pt idx="25">
                  <c:v>0.10934799999999999</c:v>
                </c:pt>
                <c:pt idx="26">
                  <c:v>0.126917</c:v>
                </c:pt>
                <c:pt idx="27">
                  <c:v>0.144567</c:v>
                </c:pt>
                <c:pt idx="28">
                  <c:v>0.17371099999999998</c:v>
                </c:pt>
                <c:pt idx="29">
                  <c:v>0.197047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8-4AC4-AA9C-E19699B456B2}"/>
            </c:ext>
          </c:extLst>
        </c:ser>
        <c:ser>
          <c:idx val="2"/>
          <c:order val="2"/>
          <c:tx>
            <c:v>lower, anodic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yang2014potential!$E$8:$E$24</c:f>
              <c:numCache>
                <c:formatCode>General</c:formatCode>
                <c:ptCount val="17"/>
                <c:pt idx="0">
                  <c:v>-1.20242</c:v>
                </c:pt>
                <c:pt idx="1">
                  <c:v>-0.735294</c:v>
                </c:pt>
                <c:pt idx="2">
                  <c:v>-0.66608999999999996</c:v>
                </c:pt>
                <c:pt idx="3">
                  <c:v>-0.59688600000000003</c:v>
                </c:pt>
                <c:pt idx="4">
                  <c:v>-0.52768199999999998</c:v>
                </c:pt>
                <c:pt idx="5">
                  <c:v>-0.455017</c:v>
                </c:pt>
                <c:pt idx="6">
                  <c:v>-0.39619399999999999</c:v>
                </c:pt>
                <c:pt idx="7">
                  <c:v>-0.31660899999999997</c:v>
                </c:pt>
                <c:pt idx="8">
                  <c:v>-0.22664400000000001</c:v>
                </c:pt>
                <c:pt idx="9">
                  <c:v>-0.119377</c:v>
                </c:pt>
                <c:pt idx="10">
                  <c:v>-1.21107E-2</c:v>
                </c:pt>
                <c:pt idx="11">
                  <c:v>9.5155699999999996E-2</c:v>
                </c:pt>
                <c:pt idx="12">
                  <c:v>0.20242199999999999</c:v>
                </c:pt>
                <c:pt idx="13">
                  <c:v>0.264706</c:v>
                </c:pt>
                <c:pt idx="14">
                  <c:v>0.32006899999999999</c:v>
                </c:pt>
                <c:pt idx="15">
                  <c:v>0.34083000000000002</c:v>
                </c:pt>
                <c:pt idx="16">
                  <c:v>0.351211</c:v>
                </c:pt>
              </c:numCache>
            </c:numRef>
          </c:xVal>
          <c:yVal>
            <c:numRef>
              <c:f>yang2014potential!$G$8:$G$24</c:f>
              <c:numCache>
                <c:formatCode>General</c:formatCode>
                <c:ptCount val="17"/>
                <c:pt idx="0">
                  <c:v>-0.66608553126772463</c:v>
                </c:pt>
                <c:pt idx="1">
                  <c:v>-0.66608553126772463</c:v>
                </c:pt>
                <c:pt idx="2">
                  <c:v>-0.55928091546352987</c:v>
                </c:pt>
                <c:pt idx="3">
                  <c:v>-0.39430292613605805</c:v>
                </c:pt>
                <c:pt idx="4">
                  <c:v>-0.29040226544644487</c:v>
                </c:pt>
                <c:pt idx="5">
                  <c:v>-0.18760309546787163</c:v>
                </c:pt>
                <c:pt idx="6">
                  <c:v>-0.1211964781933232</c:v>
                </c:pt>
                <c:pt idx="7">
                  <c:v>-5.2839658241015247E-2</c:v>
                </c:pt>
                <c:pt idx="8">
                  <c:v>-2.3037216300738274E-2</c:v>
                </c:pt>
                <c:pt idx="9">
                  <c:v>-8.8098801440998267E-3</c:v>
                </c:pt>
                <c:pt idx="10">
                  <c:v>-6.2111211444565006E-3</c:v>
                </c:pt>
                <c:pt idx="11">
                  <c:v>-5.6914116694467944E-3</c:v>
                </c:pt>
                <c:pt idx="12">
                  <c:v>-4.1916981407978966E-3</c:v>
                </c:pt>
                <c:pt idx="13">
                  <c:v>-2.9552212433815103E-3</c:v>
                </c:pt>
                <c:pt idx="14">
                  <c:v>-1.4060798999433427E-3</c:v>
                </c:pt>
                <c:pt idx="15">
                  <c:v>-3.9602262670753141E-4</c:v>
                </c:pt>
                <c:pt idx="16">
                  <c:v>-1.1652255530259886E-4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8-4AC4-AA9C-E19699B456B2}"/>
            </c:ext>
          </c:extLst>
        </c:ser>
        <c:ser>
          <c:idx val="3"/>
          <c:order val="3"/>
          <c:tx>
            <c:v>lower,cathodic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yang2014potential!$E$27:$E$40</c:f>
              <c:numCache>
                <c:formatCode>General</c:formatCode>
                <c:ptCount val="14"/>
                <c:pt idx="0">
                  <c:v>0.37067</c:v>
                </c:pt>
                <c:pt idx="1">
                  <c:v>0.37759799999999999</c:v>
                </c:pt>
                <c:pt idx="2">
                  <c:v>0.40531200000000001</c:v>
                </c:pt>
                <c:pt idx="3">
                  <c:v>0.45034600000000002</c:v>
                </c:pt>
                <c:pt idx="4">
                  <c:v>0.53002300000000002</c:v>
                </c:pt>
                <c:pt idx="5">
                  <c:v>0.57852199999999998</c:v>
                </c:pt>
                <c:pt idx="6">
                  <c:v>0.62009199999999998</c:v>
                </c:pt>
                <c:pt idx="7">
                  <c:v>0.64780599999999999</c:v>
                </c:pt>
                <c:pt idx="8">
                  <c:v>0.66859100000000005</c:v>
                </c:pt>
                <c:pt idx="9">
                  <c:v>0.70669700000000002</c:v>
                </c:pt>
                <c:pt idx="10">
                  <c:v>0.74826800000000004</c:v>
                </c:pt>
                <c:pt idx="11">
                  <c:v>0.76905299999999999</c:v>
                </c:pt>
                <c:pt idx="12">
                  <c:v>0.78290999999999999</c:v>
                </c:pt>
                <c:pt idx="13">
                  <c:v>0.796767</c:v>
                </c:pt>
              </c:numCache>
            </c:numRef>
          </c:xVal>
          <c:yVal>
            <c:numRef>
              <c:f>yang2014potential!$G$27:$G$40</c:f>
              <c:numCache>
                <c:formatCode>General</c:formatCode>
                <c:ptCount val="14"/>
                <c:pt idx="0">
                  <c:v>1.1659233499379063E-4</c:v>
                </c:pt>
                <c:pt idx="1">
                  <c:v>6.7386050019781608E-4</c:v>
                </c:pt>
                <c:pt idx="2">
                  <c:v>1.7685608216421603E-3</c:v>
                </c:pt>
                <c:pt idx="3">
                  <c:v>3.268059839190434E-3</c:v>
                </c:pt>
                <c:pt idx="4">
                  <c:v>4.8496455709137846E-3</c:v>
                </c:pt>
                <c:pt idx="5">
                  <c:v>5.7796295119546546E-3</c:v>
                </c:pt>
                <c:pt idx="6">
                  <c:v>6.3095734448019251E-3</c:v>
                </c:pt>
                <c:pt idx="7">
                  <c:v>7.8566969178147181E-3</c:v>
                </c:pt>
                <c:pt idx="8">
                  <c:v>1.0679969194319587E-2</c:v>
                </c:pt>
                <c:pt idx="9">
                  <c:v>1.3895046356363811E-2</c:v>
                </c:pt>
                <c:pt idx="10">
                  <c:v>1.8077567840276736E-2</c:v>
                </c:pt>
                <c:pt idx="11">
                  <c:v>2.3519603716137902E-2</c:v>
                </c:pt>
                <c:pt idx="12">
                  <c:v>2.9286670428892186E-2</c:v>
                </c:pt>
                <c:pt idx="13">
                  <c:v>3.0599194910938907E-2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8-4AC4-AA9C-E19699B456B2}"/>
            </c:ext>
          </c:extLst>
        </c:ser>
        <c:ser>
          <c:idx val="4"/>
          <c:order val="4"/>
          <c:tx>
            <c:v>upper,anodic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yang2014potential!$E$44:$E$53</c:f>
              <c:numCache>
                <c:formatCode>General</c:formatCode>
                <c:ptCount val="10"/>
                <c:pt idx="0">
                  <c:v>-1.19861</c:v>
                </c:pt>
                <c:pt idx="1">
                  <c:v>-1.1050800000000001</c:v>
                </c:pt>
                <c:pt idx="2">
                  <c:v>-0.99422600000000005</c:v>
                </c:pt>
                <c:pt idx="3">
                  <c:v>-0.66512700000000002</c:v>
                </c:pt>
                <c:pt idx="4">
                  <c:v>-0.53348700000000004</c:v>
                </c:pt>
                <c:pt idx="5">
                  <c:v>-0.44341799999999998</c:v>
                </c:pt>
                <c:pt idx="6">
                  <c:v>-0.40877599999999997</c:v>
                </c:pt>
                <c:pt idx="7">
                  <c:v>-0.38799099999999997</c:v>
                </c:pt>
                <c:pt idx="8">
                  <c:v>-0.37067</c:v>
                </c:pt>
                <c:pt idx="9">
                  <c:v>-0.36374099999999998</c:v>
                </c:pt>
              </c:numCache>
            </c:numRef>
          </c:xVal>
          <c:yVal>
            <c:numRef>
              <c:f>yang2014potential!$G$44:$G$53</c:f>
              <c:numCache>
                <c:formatCode>General</c:formatCode>
                <c:ptCount val="10"/>
                <c:pt idx="0">
                  <c:v>-0.7196809383381485</c:v>
                </c:pt>
                <c:pt idx="1">
                  <c:v>-0.52943177149412712</c:v>
                </c:pt>
                <c:pt idx="2">
                  <c:v>-0.44424239311823782</c:v>
                </c:pt>
                <c:pt idx="3">
                  <c:v>-0.28651014206308578</c:v>
                </c:pt>
                <c:pt idx="4">
                  <c:v>-0.20172512813462798</c:v>
                </c:pt>
                <c:pt idx="5">
                  <c:v>-0.11917632799020482</c:v>
                </c:pt>
                <c:pt idx="6">
                  <c:v>-6.7386050019781638E-2</c:v>
                </c:pt>
                <c:pt idx="7">
                  <c:v>-3.1971278232891795E-2</c:v>
                </c:pt>
                <c:pt idx="8">
                  <c:v>-4.0693027320932145E-3</c:v>
                </c:pt>
                <c:pt idx="9">
                  <c:v>-4.9572406236500889E-4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8-4AC4-AA9C-E19699B456B2}"/>
            </c:ext>
          </c:extLst>
        </c:ser>
        <c:ser>
          <c:idx val="5"/>
          <c:order val="5"/>
          <c:tx>
            <c:v>upper,cathodic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yang2014potential!$E$56:$E$76</c:f>
              <c:numCache>
                <c:formatCode>General</c:formatCode>
                <c:ptCount val="21"/>
                <c:pt idx="0">
                  <c:v>-0.36027700000000001</c:v>
                </c:pt>
                <c:pt idx="1">
                  <c:v>-0.35334900000000002</c:v>
                </c:pt>
                <c:pt idx="2">
                  <c:v>-0.33256400000000003</c:v>
                </c:pt>
                <c:pt idx="3">
                  <c:v>-0.30831399999999998</c:v>
                </c:pt>
                <c:pt idx="4">
                  <c:v>-0.22863700000000001</c:v>
                </c:pt>
                <c:pt idx="5">
                  <c:v>-0.176674</c:v>
                </c:pt>
                <c:pt idx="6">
                  <c:v>-0.124711</c:v>
                </c:pt>
                <c:pt idx="7">
                  <c:v>-6.23557E-2</c:v>
                </c:pt>
                <c:pt idx="8">
                  <c:v>3.4642000000000002E-3</c:v>
                </c:pt>
                <c:pt idx="9">
                  <c:v>7.6212500000000002E-2</c:v>
                </c:pt>
                <c:pt idx="10">
                  <c:v>0.18706700000000001</c:v>
                </c:pt>
                <c:pt idx="11">
                  <c:v>0.232102</c:v>
                </c:pt>
                <c:pt idx="12">
                  <c:v>0.30831399999999998</c:v>
                </c:pt>
                <c:pt idx="13">
                  <c:v>0.38106200000000001</c:v>
                </c:pt>
                <c:pt idx="14">
                  <c:v>0.43302499999999999</c:v>
                </c:pt>
                <c:pt idx="15">
                  <c:v>0.50230900000000001</c:v>
                </c:pt>
                <c:pt idx="16">
                  <c:v>0.55427300000000002</c:v>
                </c:pt>
                <c:pt idx="17">
                  <c:v>0.63394899999999998</c:v>
                </c:pt>
                <c:pt idx="18">
                  <c:v>0.69630499999999995</c:v>
                </c:pt>
                <c:pt idx="19">
                  <c:v>0.77598199999999995</c:v>
                </c:pt>
                <c:pt idx="20">
                  <c:v>0.80715899999999996</c:v>
                </c:pt>
              </c:numCache>
            </c:numRef>
          </c:xVal>
          <c:yVal>
            <c:numRef>
              <c:f>yang2014potential!$G$56:$G$76</c:f>
              <c:numCache>
                <c:formatCode>General</c:formatCode>
                <c:ptCount val="21"/>
                <c:pt idx="0">
                  <c:v>5.4116537293278635E-4</c:v>
                </c:pt>
                <c:pt idx="1">
                  <c:v>1.2181758907208844E-2</c:v>
                </c:pt>
                <c:pt idx="2">
                  <c:v>2.6826869708151669E-2</c:v>
                </c:pt>
                <c:pt idx="3">
                  <c:v>4.744495073313601E-2</c:v>
                </c:pt>
                <c:pt idx="4">
                  <c:v>7.686170251190455E-2</c:v>
                </c:pt>
                <c:pt idx="5">
                  <c:v>8.767181550440506E-2</c:v>
                </c:pt>
                <c:pt idx="6">
                  <c:v>6.4494101981579524E-2</c:v>
                </c:pt>
                <c:pt idx="7">
                  <c:v>4.9572406236500915E-2</c:v>
                </c:pt>
                <c:pt idx="8">
                  <c:v>4.540879737268514E-2</c:v>
                </c:pt>
                <c:pt idx="9">
                  <c:v>3.3404886462537857E-2</c:v>
                </c:pt>
                <c:pt idx="10">
                  <c:v>3.1971278232891795E-2</c:v>
                </c:pt>
                <c:pt idx="11">
                  <c:v>3.8102195409492091E-2</c:v>
                </c:pt>
                <c:pt idx="12">
                  <c:v>4.540879737268514E-2</c:v>
                </c:pt>
                <c:pt idx="13">
                  <c:v>5.4116537293278762E-2</c:v>
                </c:pt>
                <c:pt idx="14">
                  <c:v>7.3564790074427247E-2</c:v>
                </c:pt>
                <c:pt idx="15">
                  <c:v>9.160095468444289E-2</c:v>
                </c:pt>
                <c:pt idx="16">
                  <c:v>0.11917632799020482</c:v>
                </c:pt>
                <c:pt idx="17">
                  <c:v>0.13010380557796195</c:v>
                </c:pt>
                <c:pt idx="18">
                  <c:v>0.15505293806333062</c:v>
                </c:pt>
                <c:pt idx="19">
                  <c:v>0.18478639802480437</c:v>
                </c:pt>
                <c:pt idx="20">
                  <c:v>0.22022164379132625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8-4AC4-AA9C-E19699B4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5313279"/>
        <c:axId val="2018948047"/>
      </c:scatterChart>
      <c:valAx>
        <c:axId val="202531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948047"/>
        <c:crosses val="autoZero"/>
        <c:crossBetween val="midCat"/>
      </c:valAx>
      <c:valAx>
        <c:axId val="20189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1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duval2003coupling!$B$21:$B$28</c:f>
              <c:numCache>
                <c:formatCode>General</c:formatCode>
                <c:ptCount val="8"/>
                <c:pt idx="0">
                  <c:v>2.6981298000000001E-2</c:v>
                </c:pt>
                <c:pt idx="1">
                  <c:v>2.6567962000000001</c:v>
                </c:pt>
                <c:pt idx="2">
                  <c:v>4.0997285999999997</c:v>
                </c:pt>
                <c:pt idx="3">
                  <c:v>5.0437110000000001</c:v>
                </c:pt>
                <c:pt idx="4">
                  <c:v>6.0414523999999998</c:v>
                </c:pt>
                <c:pt idx="5">
                  <c:v>6.8907967000000001</c:v>
                </c:pt>
                <c:pt idx="6">
                  <c:v>7.45695</c:v>
                </c:pt>
                <c:pt idx="7">
                  <c:v>7.9286469999999998</c:v>
                </c:pt>
              </c:numCache>
            </c:numRef>
          </c:xVal>
          <c:yVal>
            <c:numRef>
              <c:f>duval2003coupling!$C$21:$C$28</c:f>
              <c:numCache>
                <c:formatCode>General</c:formatCode>
                <c:ptCount val="8"/>
                <c:pt idx="0">
                  <c:v>4.3310909999999996E-3</c:v>
                </c:pt>
                <c:pt idx="1">
                  <c:v>0.34418296999999998</c:v>
                </c:pt>
                <c:pt idx="2">
                  <c:v>0.52166639999999997</c:v>
                </c:pt>
                <c:pt idx="3">
                  <c:v>0.63854739999999999</c:v>
                </c:pt>
                <c:pt idx="4">
                  <c:v>0.74456789999999995</c:v>
                </c:pt>
                <c:pt idx="5">
                  <c:v>0.82676729999999998</c:v>
                </c:pt>
                <c:pt idx="6">
                  <c:v>0.87433629999999996</c:v>
                </c:pt>
                <c:pt idx="7">
                  <c:v>0.90457726000000005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A3F-4673-935D-665F510C495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duval2003coupling!$D$21:$D$29</c:f>
              <c:numCache>
                <c:formatCode>General</c:formatCode>
                <c:ptCount val="9"/>
                <c:pt idx="0">
                  <c:v>6.7407900000000007E-2</c:v>
                </c:pt>
                <c:pt idx="1">
                  <c:v>2.8588838999999999</c:v>
                </c:pt>
                <c:pt idx="2">
                  <c:v>3.9239423000000002</c:v>
                </c:pt>
                <c:pt idx="3">
                  <c:v>4.7596369999999997</c:v>
                </c:pt>
                <c:pt idx="4">
                  <c:v>5.5951275999999996</c:v>
                </c:pt>
                <c:pt idx="5">
                  <c:v>6.3361381999999997</c:v>
                </c:pt>
                <c:pt idx="6">
                  <c:v>7.0905490000000002</c:v>
                </c:pt>
                <c:pt idx="7">
                  <c:v>7.7370796000000004</c:v>
                </c:pt>
                <c:pt idx="8">
                  <c:v>7.9795030000000002</c:v>
                </c:pt>
              </c:numCache>
            </c:numRef>
          </c:xVal>
          <c:yVal>
            <c:numRef>
              <c:f>duval2003coupling!$E$21:$E$29</c:f>
              <c:numCache>
                <c:formatCode>General</c:formatCode>
                <c:ptCount val="9"/>
                <c:pt idx="0">
                  <c:v>6.4893327999999998E-3</c:v>
                </c:pt>
                <c:pt idx="1">
                  <c:v>0.3506358</c:v>
                </c:pt>
                <c:pt idx="2">
                  <c:v>0.45446876000000003</c:v>
                </c:pt>
                <c:pt idx="3">
                  <c:v>0.51931830000000001</c:v>
                </c:pt>
                <c:pt idx="4">
                  <c:v>0.56464499999999995</c:v>
                </c:pt>
                <c:pt idx="5">
                  <c:v>0.59047455000000004</c:v>
                </c:pt>
                <c:pt idx="6">
                  <c:v>0.60979276999999998</c:v>
                </c:pt>
                <c:pt idx="7">
                  <c:v>0.61612509999999998</c:v>
                </c:pt>
                <c:pt idx="8">
                  <c:v>0.61605935999999994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A3F-4673-935D-665F510C495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duval2003coupling!$F$21:$F$30</c:f>
              <c:numCache>
                <c:formatCode>General</c:formatCode>
                <c:ptCount val="10"/>
                <c:pt idx="0">
                  <c:v>1.3467975E-2</c:v>
                </c:pt>
                <c:pt idx="1">
                  <c:v>0.82258945999999999</c:v>
                </c:pt>
                <c:pt idx="2">
                  <c:v>1.4429099999999999</c:v>
                </c:pt>
                <c:pt idx="3">
                  <c:v>2.157438</c:v>
                </c:pt>
                <c:pt idx="4">
                  <c:v>2.9797555999999998</c:v>
                </c:pt>
                <c:pt idx="5">
                  <c:v>3.8018462999999998</c:v>
                </c:pt>
                <c:pt idx="6">
                  <c:v>4.7045630000000003</c:v>
                </c:pt>
                <c:pt idx="7">
                  <c:v>5.6474805000000003</c:v>
                </c:pt>
                <c:pt idx="8">
                  <c:v>6.6711372999999998</c:v>
                </c:pt>
                <c:pt idx="9">
                  <c:v>7.9775763</c:v>
                </c:pt>
              </c:numCache>
            </c:numRef>
          </c:xVal>
          <c:yVal>
            <c:numRef>
              <c:f>duval2003coupling!$G$21:$G$30</c:f>
              <c:numCache>
                <c:formatCode>General</c:formatCode>
                <c:ptCount val="10"/>
                <c:pt idx="0" formatCode="0.00E+00">
                  <c:v>-3.6518474999999999E-6</c:v>
                </c:pt>
                <c:pt idx="1">
                  <c:v>9.9560319999999994E-2</c:v>
                </c:pt>
                <c:pt idx="2">
                  <c:v>0.17531425</c:v>
                </c:pt>
                <c:pt idx="3">
                  <c:v>0.24453501</c:v>
                </c:pt>
                <c:pt idx="4">
                  <c:v>0.31806496000000001</c:v>
                </c:pt>
                <c:pt idx="5">
                  <c:v>0.36990294000000001</c:v>
                </c:pt>
                <c:pt idx="6">
                  <c:v>0.40436541999999998</c:v>
                </c:pt>
                <c:pt idx="7">
                  <c:v>0.41929418000000002</c:v>
                </c:pt>
                <c:pt idx="8">
                  <c:v>0.42769342999999999</c:v>
                </c:pt>
                <c:pt idx="9">
                  <c:v>0.43167758000000001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A3F-4673-935D-665F510C495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duval2003coupling!$H$21:$H$31</c:f>
              <c:numCache>
                <c:formatCode>General</c:formatCode>
                <c:ptCount val="11"/>
                <c:pt idx="0">
                  <c:v>0.13467974999999999</c:v>
                </c:pt>
                <c:pt idx="1">
                  <c:v>0.87625730000000002</c:v>
                </c:pt>
                <c:pt idx="2">
                  <c:v>1.3885845000000001</c:v>
                </c:pt>
                <c:pt idx="3">
                  <c:v>1.8738170999999999</c:v>
                </c:pt>
                <c:pt idx="4">
                  <c:v>2.3185096000000001</c:v>
                </c:pt>
                <c:pt idx="5">
                  <c:v>2.8575233999999998</c:v>
                </c:pt>
                <c:pt idx="6">
                  <c:v>3.5041676000000002</c:v>
                </c:pt>
                <c:pt idx="7">
                  <c:v>4.4605300000000003</c:v>
                </c:pt>
                <c:pt idx="8">
                  <c:v>5.2551402999999999</c:v>
                </c:pt>
                <c:pt idx="9">
                  <c:v>6.6558780000000004</c:v>
                </c:pt>
                <c:pt idx="10">
                  <c:v>7.9892073000000003</c:v>
                </c:pt>
              </c:numCache>
            </c:numRef>
          </c:xVal>
          <c:yVal>
            <c:numRef>
              <c:f>duval2003coupling!$I$21:$I$31</c:f>
              <c:numCache>
                <c:formatCode>General</c:formatCode>
                <c:ptCount val="11"/>
                <c:pt idx="0" formatCode="0.00E+00">
                  <c:v>-3.6518474999999998E-5</c:v>
                </c:pt>
                <c:pt idx="1">
                  <c:v>8.0022930000000006E-2</c:v>
                </c:pt>
                <c:pt idx="2">
                  <c:v>0.1319449</c:v>
                </c:pt>
                <c:pt idx="3">
                  <c:v>0.16868979000000001</c:v>
                </c:pt>
                <c:pt idx="4">
                  <c:v>0.19243045</c:v>
                </c:pt>
                <c:pt idx="5">
                  <c:v>0.22048393999999999</c:v>
                </c:pt>
                <c:pt idx="6">
                  <c:v>0.23766223</c:v>
                </c:pt>
                <c:pt idx="7">
                  <c:v>0.25041813000000002</c:v>
                </c:pt>
                <c:pt idx="8">
                  <c:v>0.2502027</c:v>
                </c:pt>
                <c:pt idx="9">
                  <c:v>0.25633050000000002</c:v>
                </c:pt>
                <c:pt idx="10">
                  <c:v>0.25596896000000002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A3F-4673-935D-665F510C4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64655"/>
        <c:axId val="2020360911"/>
      </c:scatterChart>
      <c:valAx>
        <c:axId val="202036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0911"/>
        <c:crosses val="autoZero"/>
        <c:crossBetween val="midCat"/>
      </c:valAx>
      <c:valAx>
        <c:axId val="202036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64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a</c:v>
          </c:tx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CF26-45F7-9630-B76AE1282866}"/>
            </c:ext>
          </c:extLst>
        </c:ser>
        <c:ser>
          <c:idx val="8"/>
          <c:order val="1"/>
          <c:tx>
            <c:v>b</c:v>
          </c:tx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CF26-45F7-9630-B76AE1282866}"/>
            </c:ext>
          </c:extLst>
        </c:ser>
        <c:ser>
          <c:idx val="9"/>
          <c:order val="2"/>
          <c:tx>
            <c:v>c</c:v>
          </c:tx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CF26-45F7-9630-B76AE1282866}"/>
            </c:ext>
          </c:extLst>
        </c:ser>
        <c:ser>
          <c:idx val="10"/>
          <c:order val="3"/>
          <c:tx>
            <c:v>d</c:v>
          </c:tx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CF26-45F7-9630-B76AE1282866}"/>
            </c:ext>
          </c:extLst>
        </c:ser>
        <c:ser>
          <c:idx val="11"/>
          <c:order val="4"/>
          <c:tx>
            <c:v>e</c:v>
          </c:tx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CF26-45F7-9630-B76AE1282866}"/>
            </c:ext>
          </c:extLst>
        </c:ser>
        <c:ser>
          <c:idx val="12"/>
          <c:order val="5"/>
          <c:tx>
            <c:v>f</c:v>
          </c:tx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CF26-45F7-9630-B76AE1282866}"/>
            </c:ext>
          </c:extLst>
        </c:ser>
        <c:ser>
          <c:idx val="13"/>
          <c:order val="6"/>
          <c:tx>
            <c:v>g</c:v>
          </c:tx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CF26-45F7-9630-B76AE1282866}"/>
            </c:ext>
          </c:extLst>
        </c:ser>
        <c:ser>
          <c:idx val="0"/>
          <c:order val="7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duval2003coupling!$B$35:$B$43</c:f>
              <c:numCache>
                <c:formatCode>General</c:formatCode>
                <c:ptCount val="9"/>
                <c:pt idx="0">
                  <c:v>-5.6488863000000002E-3</c:v>
                </c:pt>
                <c:pt idx="1">
                  <c:v>0.48989967000000001</c:v>
                </c:pt>
                <c:pt idx="2">
                  <c:v>1.0672865</c:v>
                </c:pt>
                <c:pt idx="3">
                  <c:v>1.9464414999999999</c:v>
                </c:pt>
                <c:pt idx="4">
                  <c:v>3.2370237999999998</c:v>
                </c:pt>
                <c:pt idx="5">
                  <c:v>4.5272765000000001</c:v>
                </c:pt>
                <c:pt idx="6">
                  <c:v>6.2290273000000003</c:v>
                </c:pt>
                <c:pt idx="7">
                  <c:v>7.4915060000000002</c:v>
                </c:pt>
                <c:pt idx="8">
                  <c:v>7.9580570000000002</c:v>
                </c:pt>
              </c:numCache>
            </c:numRef>
          </c:xVal>
          <c:yVal>
            <c:numRef>
              <c:f>duval2003coupling!$C$35:$C$43</c:f>
              <c:numCache>
                <c:formatCode>General</c:formatCode>
                <c:ptCount val="9"/>
                <c:pt idx="0">
                  <c:v>-2.0604556E-2</c:v>
                </c:pt>
                <c:pt idx="1">
                  <c:v>-0.56442904000000005</c:v>
                </c:pt>
                <c:pt idx="2">
                  <c:v>-0.93497149999999996</c:v>
                </c:pt>
                <c:pt idx="3">
                  <c:v>-1.2639654</c:v>
                </c:pt>
                <c:pt idx="4">
                  <c:v>-1.5100601</c:v>
                </c:pt>
                <c:pt idx="5">
                  <c:v>-1.64069</c:v>
                </c:pt>
                <c:pt idx="6">
                  <c:v>-1.7131631</c:v>
                </c:pt>
                <c:pt idx="7">
                  <c:v>-1.7283565999999999</c:v>
                </c:pt>
                <c:pt idx="8">
                  <c:v>-1.7278756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F26-45F7-9630-B76AE1282866}"/>
            </c:ext>
          </c:extLst>
        </c:ser>
        <c:ser>
          <c:idx val="1"/>
          <c:order val="8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duval2003coupling!$D$35:$D$45</c:f>
              <c:numCache>
                <c:formatCode>General</c:formatCode>
                <c:ptCount val="11"/>
                <c:pt idx="0">
                  <c:v>-1.9465119999999999E-2</c:v>
                </c:pt>
                <c:pt idx="1">
                  <c:v>0.44816852000000001</c:v>
                </c:pt>
                <c:pt idx="2">
                  <c:v>0.8879108</c:v>
                </c:pt>
                <c:pt idx="3">
                  <c:v>1.3686309999999999</c:v>
                </c:pt>
                <c:pt idx="4">
                  <c:v>2.1375150000000001</c:v>
                </c:pt>
                <c:pt idx="5">
                  <c:v>2.8238313000000002</c:v>
                </c:pt>
                <c:pt idx="6">
                  <c:v>4.0590070000000003</c:v>
                </c:pt>
                <c:pt idx="7">
                  <c:v>5.198035</c:v>
                </c:pt>
                <c:pt idx="8">
                  <c:v>6.5840360000000002</c:v>
                </c:pt>
                <c:pt idx="9">
                  <c:v>7.6817793999999999</c:v>
                </c:pt>
                <c:pt idx="10">
                  <c:v>8.0111559999999997</c:v>
                </c:pt>
              </c:numCache>
            </c:numRef>
          </c:xVal>
          <c:yVal>
            <c:numRef>
              <c:f>duval2003coupling!$E$35:$E$45</c:f>
              <c:numCache>
                <c:formatCode>General</c:formatCode>
                <c:ptCount val="11"/>
                <c:pt idx="0">
                  <c:v>1.2371221999999999E-2</c:v>
                </c:pt>
                <c:pt idx="1">
                  <c:v>-0.36653190000000002</c:v>
                </c:pt>
                <c:pt idx="2">
                  <c:v>-0.58876119999999998</c:v>
                </c:pt>
                <c:pt idx="3">
                  <c:v>-0.74496823999999995</c:v>
                </c:pt>
                <c:pt idx="4">
                  <c:v>-0.90087813000000005</c:v>
                </c:pt>
                <c:pt idx="5">
                  <c:v>-0.97439814000000002</c:v>
                </c:pt>
                <c:pt idx="6">
                  <c:v>-1.0391048000000001</c:v>
                </c:pt>
                <c:pt idx="7">
                  <c:v>-1.0709206</c:v>
                </c:pt>
                <c:pt idx="8">
                  <c:v>-1.0942342</c:v>
                </c:pt>
                <c:pt idx="9">
                  <c:v>-1.0848549999999999</c:v>
                </c:pt>
                <c:pt idx="10">
                  <c:v>-1.1010104000000001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F26-45F7-9630-B76AE1282866}"/>
            </c:ext>
          </c:extLst>
        </c:ser>
        <c:ser>
          <c:idx val="2"/>
          <c:order val="9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duval2003coupling!$F$35:$F$42</c:f>
              <c:numCache>
                <c:formatCode>General</c:formatCode>
                <c:ptCount val="8"/>
                <c:pt idx="0">
                  <c:v>-1.9418048E-2</c:v>
                </c:pt>
                <c:pt idx="1">
                  <c:v>0.55761570000000005</c:v>
                </c:pt>
                <c:pt idx="2">
                  <c:v>1.0382887999999999</c:v>
                </c:pt>
                <c:pt idx="3">
                  <c:v>1.6560652</c:v>
                </c:pt>
                <c:pt idx="4">
                  <c:v>2.6442673000000001</c:v>
                </c:pt>
                <c:pt idx="5">
                  <c:v>3.5499957000000002</c:v>
                </c:pt>
                <c:pt idx="6">
                  <c:v>6.1572155999999998</c:v>
                </c:pt>
                <c:pt idx="7">
                  <c:v>8.0234430000000003</c:v>
                </c:pt>
              </c:numCache>
            </c:numRef>
          </c:xVal>
          <c:yVal>
            <c:numRef>
              <c:f>duval2003coupling!$G$35:$G$42</c:f>
              <c:numCache>
                <c:formatCode>General</c:formatCode>
                <c:ptCount val="8"/>
                <c:pt idx="0">
                  <c:v>-4.1237404E-3</c:v>
                </c:pt>
                <c:pt idx="1">
                  <c:v>-0.25095400000000001</c:v>
                </c:pt>
                <c:pt idx="2">
                  <c:v>-0.39066606999999998</c:v>
                </c:pt>
                <c:pt idx="3">
                  <c:v>-0.48899922000000001</c:v>
                </c:pt>
                <c:pt idx="4">
                  <c:v>-0.56220800000000004</c:v>
                </c:pt>
                <c:pt idx="5">
                  <c:v>-0.5860168</c:v>
                </c:pt>
                <c:pt idx="6">
                  <c:v>-0.5915764</c:v>
                </c:pt>
                <c:pt idx="7">
                  <c:v>-0.59789990000000004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F26-45F7-9630-B76AE1282866}"/>
            </c:ext>
          </c:extLst>
        </c:ser>
        <c:ser>
          <c:idx val="3"/>
          <c:order val="10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duval2003coupling!$H$35:$H$36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duval2003coupling!$I$35:$I$36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F26-45F7-9630-B76AE1282866}"/>
            </c:ext>
          </c:extLst>
        </c:ser>
        <c:ser>
          <c:idx val="4"/>
          <c:order val="11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duval2003coupling!$J$35:$J$42</c:f>
              <c:numCache>
                <c:formatCode>General</c:formatCode>
                <c:ptCount val="8"/>
                <c:pt idx="0">
                  <c:v>2.1724674999999999E-2</c:v>
                </c:pt>
                <c:pt idx="1">
                  <c:v>0.63858305999999998</c:v>
                </c:pt>
                <c:pt idx="2">
                  <c:v>1.2419783</c:v>
                </c:pt>
                <c:pt idx="3">
                  <c:v>2.1884491000000001</c:v>
                </c:pt>
                <c:pt idx="4">
                  <c:v>3.2860279999999999</c:v>
                </c:pt>
                <c:pt idx="5">
                  <c:v>4.6855159999999998</c:v>
                </c:pt>
                <c:pt idx="6">
                  <c:v>6.5516724999999996</c:v>
                </c:pt>
                <c:pt idx="7">
                  <c:v>7.9924683999999999</c:v>
                </c:pt>
              </c:numCache>
            </c:numRef>
          </c:xVal>
          <c:yVal>
            <c:numRef>
              <c:f>duval2003coupling!$K$35:$K$42</c:f>
              <c:numCache>
                <c:formatCode>General</c:formatCode>
                <c:ptCount val="8"/>
                <c:pt idx="0">
                  <c:v>4.1661802999999999E-3</c:v>
                </c:pt>
                <c:pt idx="1">
                  <c:v>0.22748476000000001</c:v>
                </c:pt>
                <c:pt idx="2">
                  <c:v>0.36006692000000001</c:v>
                </c:pt>
                <c:pt idx="3">
                  <c:v>0.48475525000000003</c:v>
                </c:pt>
                <c:pt idx="4">
                  <c:v>0.55186679999999999</c:v>
                </c:pt>
                <c:pt idx="5">
                  <c:v>0.61104214000000001</c:v>
                </c:pt>
                <c:pt idx="6">
                  <c:v>0.62946104999999997</c:v>
                </c:pt>
                <c:pt idx="7">
                  <c:v>0.63919395000000001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CF26-45F7-9630-B76AE1282866}"/>
            </c:ext>
          </c:extLst>
        </c:ser>
        <c:ser>
          <c:idx val="5"/>
          <c:order val="12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duval2003coupling!$L$35:$L$43</c:f>
              <c:numCache>
                <c:formatCode>General</c:formatCode>
                <c:ptCount val="9"/>
                <c:pt idx="0">
                  <c:v>6.2820319999999999E-2</c:v>
                </c:pt>
                <c:pt idx="1">
                  <c:v>0.51442529999999997</c:v>
                </c:pt>
                <c:pt idx="2">
                  <c:v>0.88426256000000003</c:v>
                </c:pt>
                <c:pt idx="3">
                  <c:v>1.5284945000000001</c:v>
                </c:pt>
                <c:pt idx="4">
                  <c:v>2.3102298000000001</c:v>
                </c:pt>
                <c:pt idx="5">
                  <c:v>3.3116126000000001</c:v>
                </c:pt>
                <c:pt idx="6">
                  <c:v>4.8482979999999998</c:v>
                </c:pt>
                <c:pt idx="7">
                  <c:v>6.1381506999999997</c:v>
                </c:pt>
                <c:pt idx="8">
                  <c:v>7.9905853000000002</c:v>
                </c:pt>
              </c:numCache>
            </c:numRef>
          </c:xVal>
          <c:yVal>
            <c:numRef>
              <c:f>duval2003coupling!$M$35:$M$43</c:f>
              <c:numCache>
                <c:formatCode>General</c:formatCode>
                <c:ptCount val="9"/>
                <c:pt idx="0">
                  <c:v>2.8951063999999999E-2</c:v>
                </c:pt>
                <c:pt idx="1">
                  <c:v>0.4582869</c:v>
                </c:pt>
                <c:pt idx="2">
                  <c:v>0.6895983</c:v>
                </c:pt>
                <c:pt idx="3">
                  <c:v>0.93768764000000004</c:v>
                </c:pt>
                <c:pt idx="4">
                  <c:v>1.0869485999999999</c:v>
                </c:pt>
                <c:pt idx="5">
                  <c:v>1.2034461000000001</c:v>
                </c:pt>
                <c:pt idx="6">
                  <c:v>1.2710104</c:v>
                </c:pt>
                <c:pt idx="7">
                  <c:v>1.2805877000000001</c:v>
                </c:pt>
                <c:pt idx="8">
                  <c:v>1.2989923999999999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F26-45F7-9630-B76AE1282866}"/>
            </c:ext>
          </c:extLst>
        </c:ser>
        <c:ser>
          <c:idx val="7"/>
          <c:order val="13"/>
          <c:tx>
            <c:v>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duval2003coupling!$N$35:$N$47</c:f>
              <c:numCache>
                <c:formatCode>General</c:formatCode>
                <c:ptCount val="13"/>
                <c:pt idx="0">
                  <c:v>7.9790520000000004E-3</c:v>
                </c:pt>
                <c:pt idx="1">
                  <c:v>0.25387037000000001</c:v>
                </c:pt>
                <c:pt idx="2">
                  <c:v>0.48627495999999998</c:v>
                </c:pt>
                <c:pt idx="3">
                  <c:v>0.76005769999999995</c:v>
                </c:pt>
                <c:pt idx="4">
                  <c:v>1.11622</c:v>
                </c:pt>
                <c:pt idx="5">
                  <c:v>1.6233957999999999</c:v>
                </c:pt>
                <c:pt idx="6">
                  <c:v>1.9936096999999999</c:v>
                </c:pt>
                <c:pt idx="7">
                  <c:v>2.4187824999999998</c:v>
                </c:pt>
                <c:pt idx="8">
                  <c:v>3.2144282</c:v>
                </c:pt>
                <c:pt idx="9">
                  <c:v>3.9415339999999999</c:v>
                </c:pt>
                <c:pt idx="10">
                  <c:v>5.1078169999999998</c:v>
                </c:pt>
                <c:pt idx="11">
                  <c:v>6.1369499999999997</c:v>
                </c:pt>
                <c:pt idx="12">
                  <c:v>7.9756393000000001</c:v>
                </c:pt>
              </c:numCache>
            </c:numRef>
          </c:xVal>
          <c:yVal>
            <c:numRef>
              <c:f>duval2003coupling!$O$35:$O$47</c:f>
              <c:numCache>
                <c:formatCode>General</c:formatCode>
                <c:ptCount val="13"/>
                <c:pt idx="0">
                  <c:v>1.2399515E-2</c:v>
                </c:pt>
                <c:pt idx="1">
                  <c:v>0.40028575</c:v>
                </c:pt>
                <c:pt idx="2">
                  <c:v>0.70568304999999998</c:v>
                </c:pt>
                <c:pt idx="3">
                  <c:v>0.93689542999999997</c:v>
                </c:pt>
                <c:pt idx="4">
                  <c:v>1.1516978</c:v>
                </c:pt>
                <c:pt idx="5">
                  <c:v>1.3419132</c:v>
                </c:pt>
                <c:pt idx="6">
                  <c:v>1.441265</c:v>
                </c:pt>
                <c:pt idx="7">
                  <c:v>1.5159309000000001</c:v>
                </c:pt>
                <c:pt idx="8">
                  <c:v>1.5992261999999999</c:v>
                </c:pt>
                <c:pt idx="9">
                  <c:v>1.6577082999999999</c:v>
                </c:pt>
                <c:pt idx="10">
                  <c:v>1.6919006999999999</c:v>
                </c:pt>
                <c:pt idx="11">
                  <c:v>1.7012092000000001</c:v>
                </c:pt>
                <c:pt idx="12">
                  <c:v>1.7278472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CF26-45F7-9630-B76AE128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duval2003coupling!$B$55:$B$64</c:f>
              <c:numCache>
                <c:formatCode>General</c:formatCode>
                <c:ptCount val="10"/>
                <c:pt idx="0">
                  <c:v>2.5188875999999998E-3</c:v>
                </c:pt>
                <c:pt idx="1">
                  <c:v>0.37304916999999999</c:v>
                </c:pt>
                <c:pt idx="2">
                  <c:v>0.83178174000000005</c:v>
                </c:pt>
                <c:pt idx="3">
                  <c:v>1.1871955000000001</c:v>
                </c:pt>
                <c:pt idx="4">
                  <c:v>1.4443410000000001</c:v>
                </c:pt>
                <c:pt idx="5">
                  <c:v>1.6259294</c:v>
                </c:pt>
                <c:pt idx="6">
                  <c:v>1.7218245999999999</c:v>
                </c:pt>
                <c:pt idx="7">
                  <c:v>1.8051351</c:v>
                </c:pt>
                <c:pt idx="8">
                  <c:v>1.8733704</c:v>
                </c:pt>
                <c:pt idx="9">
                  <c:v>1.9340743</c:v>
                </c:pt>
              </c:numCache>
            </c:numRef>
          </c:xVal>
          <c:yVal>
            <c:numRef>
              <c:f>duval2003coupling!$C$55:$C$64</c:f>
              <c:numCache>
                <c:formatCode>0.00E+00</c:formatCode>
                <c:ptCount val="10"/>
                <c:pt idx="0">
                  <c:v>-4.1854537000000002E-10</c:v>
                </c:pt>
                <c:pt idx="1">
                  <c:v>2.6524055999999999E-5</c:v>
                </c:pt>
                <c:pt idx="2">
                  <c:v>5.7354106999999999E-5</c:v>
                </c:pt>
                <c:pt idx="3">
                  <c:v>8.3548769999999993E-5</c:v>
                </c:pt>
                <c:pt idx="4">
                  <c:v>1.0643650600000001E-4</c:v>
                </c:pt>
                <c:pt idx="5">
                  <c:v>1.3033378E-4</c:v>
                </c:pt>
                <c:pt idx="6">
                  <c:v>1.4892807000000001E-4</c:v>
                </c:pt>
                <c:pt idx="7">
                  <c:v>1.6852144000000001E-4</c:v>
                </c:pt>
                <c:pt idx="8">
                  <c:v>1.9210519999999999E-4</c:v>
                </c:pt>
                <c:pt idx="9">
                  <c:v>2.1834883999999999E-4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F-446D-808A-5CDE7ADFCEDF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duval2003coupling!$F$55:$F$64</c:f>
              <c:numCache>
                <c:formatCode>General</c:formatCode>
                <c:ptCount val="10"/>
                <c:pt idx="0">
                  <c:v>2.5252324999999998E-3</c:v>
                </c:pt>
                <c:pt idx="1">
                  <c:v>0.4307742</c:v>
                </c:pt>
                <c:pt idx="2">
                  <c:v>0.72048752999999999</c:v>
                </c:pt>
                <c:pt idx="3">
                  <c:v>1.0555502999999999</c:v>
                </c:pt>
                <c:pt idx="4">
                  <c:v>1.3528583999999999</c:v>
                </c:pt>
                <c:pt idx="5">
                  <c:v>1.5317597000000001</c:v>
                </c:pt>
                <c:pt idx="6">
                  <c:v>1.6829723000000001</c:v>
                </c:pt>
                <c:pt idx="7">
                  <c:v>1.8493234999999999</c:v>
                </c:pt>
                <c:pt idx="8">
                  <c:v>1.9476553000000001</c:v>
                </c:pt>
                <c:pt idx="9">
                  <c:v>1.9930429999999999</c:v>
                </c:pt>
              </c:numCache>
            </c:numRef>
          </c:xVal>
          <c:yVal>
            <c:numRef>
              <c:f>duval2003coupling!$G$55:$G$64</c:f>
              <c:numCache>
                <c:formatCode>0.00E+00</c:formatCode>
                <c:ptCount val="10"/>
                <c:pt idx="0">
                  <c:v>6.6423149999999995E-7</c:v>
                </c:pt>
                <c:pt idx="1">
                  <c:v>4.5809789999999999E-6</c:v>
                </c:pt>
                <c:pt idx="2">
                  <c:v>8.8530710000000007E-6</c:v>
                </c:pt>
                <c:pt idx="3">
                  <c:v>1.4114606E-5</c:v>
                </c:pt>
                <c:pt idx="4">
                  <c:v>2.2373342E-5</c:v>
                </c:pt>
                <c:pt idx="5">
                  <c:v>2.8657802000000001E-5</c:v>
                </c:pt>
                <c:pt idx="6">
                  <c:v>3.6940814999999998E-5</c:v>
                </c:pt>
                <c:pt idx="7">
                  <c:v>4.7879915999999999E-5</c:v>
                </c:pt>
                <c:pt idx="8">
                  <c:v>5.7833342000000002E-5</c:v>
                </c:pt>
                <c:pt idx="9">
                  <c:v>6.2810686E-5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F-446D-808A-5CDE7ADFCEDF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duval2003coupling!$J$55:$J$60</c:f>
              <c:numCache>
                <c:formatCode>General</c:formatCode>
                <c:ptCount val="6"/>
                <c:pt idx="0">
                  <c:v>2.5220602000000001E-3</c:v>
                </c:pt>
                <c:pt idx="1">
                  <c:v>0.76071679999999997</c:v>
                </c:pt>
                <c:pt idx="2">
                  <c:v>1.4005491999999999</c:v>
                </c:pt>
                <c:pt idx="3">
                  <c:v>1.7028378</c:v>
                </c:pt>
                <c:pt idx="4">
                  <c:v>1.9220128000000001</c:v>
                </c:pt>
                <c:pt idx="5">
                  <c:v>2.000111</c:v>
                </c:pt>
              </c:numCache>
            </c:numRef>
          </c:xVal>
          <c:yVal>
            <c:numRef>
              <c:f>duval2003coupling!$K$55:$K$60</c:f>
              <c:numCache>
                <c:formatCode>0.00E+00</c:formatCode>
                <c:ptCount val="6"/>
                <c:pt idx="0">
                  <c:v>3.3190648E-7</c:v>
                </c:pt>
                <c:pt idx="1">
                  <c:v>1.2028994000000001E-6</c:v>
                </c:pt>
                <c:pt idx="2">
                  <c:v>4.7521639999999999E-6</c:v>
                </c:pt>
                <c:pt idx="3">
                  <c:v>7.0282139999999999E-6</c:v>
                </c:pt>
                <c:pt idx="4">
                  <c:v>1.03150505E-5</c:v>
                </c:pt>
                <c:pt idx="5">
                  <c:v>1.1631375999999999E-5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F-446D-808A-5CDE7ADFCEDF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duval2003coupling!$N$55:$N$58</c:f>
              <c:numCache>
                <c:formatCode>General</c:formatCode>
                <c:ptCount val="4"/>
                <c:pt idx="0">
                  <c:v>-2.5093704000000001E-3</c:v>
                </c:pt>
                <c:pt idx="1">
                  <c:v>1.4861532</c:v>
                </c:pt>
                <c:pt idx="2">
                  <c:v>1.8413322999999999</c:v>
                </c:pt>
                <c:pt idx="3">
                  <c:v>2.0050599999999998</c:v>
                </c:pt>
              </c:numCache>
            </c:numRef>
          </c:xVal>
          <c:yVal>
            <c:numRef>
              <c:f>duval2003coupling!$O$55:$O$58</c:f>
              <c:numCache>
                <c:formatCode>0.00E+00</c:formatCode>
                <c:ptCount val="4"/>
                <c:pt idx="0">
                  <c:v>9.9739360000000005E-7</c:v>
                </c:pt>
                <c:pt idx="1">
                  <c:v>7.5003330000000001E-7</c:v>
                </c:pt>
                <c:pt idx="2">
                  <c:v>2.3526435999999999E-6</c:v>
                </c:pt>
                <c:pt idx="3">
                  <c:v>2.3254380999999999E-6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F-446D-808A-5CDE7ADFCEDF}"/>
            </c:ext>
          </c:extLst>
        </c:ser>
        <c:ser>
          <c:idx val="4"/>
          <c:order val="4"/>
          <c:tx>
            <c:strRef>
              <c:f>duval2003coupling!$D$48</c:f>
              <c:strCache>
                <c:ptCount val="1"/>
                <c:pt idx="0">
                  <c:v>a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duval2003coupling!$D$55:$D$74</c:f>
              <c:numCache>
                <c:formatCode>General</c:formatCode>
                <c:ptCount val="20"/>
                <c:pt idx="0">
                  <c:v>5.0409477000000001E-2</c:v>
                </c:pt>
                <c:pt idx="1">
                  <c:v>0.14366226000000001</c:v>
                </c:pt>
                <c:pt idx="2">
                  <c:v>0.23692453999999999</c:v>
                </c:pt>
                <c:pt idx="3">
                  <c:v>0.32513955</c:v>
                </c:pt>
                <c:pt idx="4">
                  <c:v>0.41838913999999999</c:v>
                </c:pt>
                <c:pt idx="5">
                  <c:v>0.51416713000000003</c:v>
                </c:pt>
                <c:pt idx="6">
                  <c:v>0.60238849999999999</c:v>
                </c:pt>
                <c:pt idx="7">
                  <c:v>0.69312240000000003</c:v>
                </c:pt>
                <c:pt idx="8">
                  <c:v>0.78889719999999997</c:v>
                </c:pt>
                <c:pt idx="9">
                  <c:v>0.87710589999999999</c:v>
                </c:pt>
                <c:pt idx="10">
                  <c:v>0.97036500000000003</c:v>
                </c:pt>
                <c:pt idx="11">
                  <c:v>1.0585800000000001</c:v>
                </c:pt>
                <c:pt idx="12">
                  <c:v>1.1518486999999999</c:v>
                </c:pt>
                <c:pt idx="13">
                  <c:v>1.2426079999999999</c:v>
                </c:pt>
                <c:pt idx="14">
                  <c:v>1.3384176000000001</c:v>
                </c:pt>
                <c:pt idx="15">
                  <c:v>1.4292085999999999</c:v>
                </c:pt>
                <c:pt idx="16">
                  <c:v>1.5225629000000001</c:v>
                </c:pt>
                <c:pt idx="17">
                  <c:v>1.6083826999999999</c:v>
                </c:pt>
                <c:pt idx="18">
                  <c:v>1.6967817999999999</c:v>
                </c:pt>
                <c:pt idx="19">
                  <c:v>1.7852093</c:v>
                </c:pt>
              </c:numCache>
            </c:numRef>
          </c:xVal>
          <c:yVal>
            <c:numRef>
              <c:f>duval2003coupling!$E$55:$E$74</c:f>
              <c:numCache>
                <c:formatCode>0.00E+00</c:formatCode>
                <c:ptCount val="20"/>
                <c:pt idx="0">
                  <c:v>3.3148792000000002E-6</c:v>
                </c:pt>
                <c:pt idx="1">
                  <c:v>8.9489190000000003E-6</c:v>
                </c:pt>
                <c:pt idx="2">
                  <c:v>1.5579933E-5</c:v>
                </c:pt>
                <c:pt idx="3">
                  <c:v>2.121481E-5</c:v>
                </c:pt>
                <c:pt idx="4">
                  <c:v>2.6516524000000002E-5</c:v>
                </c:pt>
                <c:pt idx="5">
                  <c:v>3.2814794E-5</c:v>
                </c:pt>
                <c:pt idx="6">
                  <c:v>3.9114320000000001E-5</c:v>
                </c:pt>
                <c:pt idx="7">
                  <c:v>4.4748776000000002E-5</c:v>
                </c:pt>
                <c:pt idx="8">
                  <c:v>5.0714723E-5</c:v>
                </c:pt>
                <c:pt idx="9">
                  <c:v>5.5684947999999997E-5</c:v>
                </c:pt>
                <c:pt idx="10">
                  <c:v>6.1983635999999999E-5</c:v>
                </c:pt>
                <c:pt idx="11">
                  <c:v>6.7618515000000004E-5</c:v>
                </c:pt>
                <c:pt idx="12">
                  <c:v>7.4914179999999994E-5</c:v>
                </c:pt>
                <c:pt idx="13">
                  <c:v>8.3207239999999994E-5</c:v>
                </c:pt>
                <c:pt idx="14">
                  <c:v>9.2828755000000005E-5</c:v>
                </c:pt>
                <c:pt idx="15">
                  <c:v>1.0444507E-4</c:v>
                </c:pt>
                <c:pt idx="16">
                  <c:v>1.2071351E-4</c:v>
                </c:pt>
                <c:pt idx="17">
                  <c:v>1.3930947E-4</c:v>
                </c:pt>
                <c:pt idx="18">
                  <c:v>1.6421921000000001E-4</c:v>
                </c:pt>
                <c:pt idx="19">
                  <c:v>1.9211985999999999E-4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DCF-446D-808A-5CDE7ADFCEDF}"/>
            </c:ext>
          </c:extLst>
        </c:ser>
        <c:ser>
          <c:idx val="5"/>
          <c:order val="5"/>
          <c:tx>
            <c:strRef>
              <c:f>duval2003coupling!$H$48</c:f>
              <c:strCache>
                <c:ptCount val="1"/>
                <c:pt idx="0">
                  <c:v>b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duval2003coupling!$H$55:$H$76</c:f>
              <c:numCache>
                <c:formatCode>General</c:formatCode>
                <c:ptCount val="22"/>
                <c:pt idx="0">
                  <c:v>5.2909329999999997E-2</c:v>
                </c:pt>
                <c:pt idx="1">
                  <c:v>0.14359564</c:v>
                </c:pt>
                <c:pt idx="2">
                  <c:v>0.23680082</c:v>
                </c:pt>
                <c:pt idx="3">
                  <c:v>0.33000284000000002</c:v>
                </c:pt>
                <c:pt idx="4">
                  <c:v>0.42321120000000001</c:v>
                </c:pt>
                <c:pt idx="5">
                  <c:v>0.5113818</c:v>
                </c:pt>
                <c:pt idx="6">
                  <c:v>0.60458696000000001</c:v>
                </c:pt>
                <c:pt idx="7">
                  <c:v>0.69779849999999999</c:v>
                </c:pt>
                <c:pt idx="8">
                  <c:v>0.78597229999999996</c:v>
                </c:pt>
                <c:pt idx="9">
                  <c:v>0.88170904000000005</c:v>
                </c:pt>
                <c:pt idx="10">
                  <c:v>0.96987959999999995</c:v>
                </c:pt>
                <c:pt idx="11">
                  <c:v>1.0656196</c:v>
                </c:pt>
                <c:pt idx="12">
                  <c:v>1.1512871</c:v>
                </c:pt>
                <c:pt idx="13">
                  <c:v>1.2495586999999999</c:v>
                </c:pt>
                <c:pt idx="14">
                  <c:v>1.3377546</c:v>
                </c:pt>
                <c:pt idx="15">
                  <c:v>1.4284916999999999</c:v>
                </c:pt>
                <c:pt idx="16">
                  <c:v>1.5192382</c:v>
                </c:pt>
                <c:pt idx="17">
                  <c:v>1.6150321000000001</c:v>
                </c:pt>
                <c:pt idx="18">
                  <c:v>1.7032788000000001</c:v>
                </c:pt>
                <c:pt idx="19">
                  <c:v>1.7940571000000001</c:v>
                </c:pt>
                <c:pt idx="20">
                  <c:v>1.8823354999999999</c:v>
                </c:pt>
                <c:pt idx="21">
                  <c:v>1.9756518999999999</c:v>
                </c:pt>
              </c:numCache>
            </c:numRef>
          </c:xVal>
          <c:yVal>
            <c:numRef>
              <c:f>duval2003coupling!$I$55:$I$76</c:f>
              <c:numCache>
                <c:formatCode>0.00E+00</c:formatCode>
                <c:ptCount val="22"/>
                <c:pt idx="0">
                  <c:v>1.3205106E-6</c:v>
                </c:pt>
                <c:pt idx="1">
                  <c:v>1.970093E-6</c:v>
                </c:pt>
                <c:pt idx="2">
                  <c:v>2.6192569999999999E-6</c:v>
                </c:pt>
                <c:pt idx="3">
                  <c:v>2.9360958000000002E-6</c:v>
                </c:pt>
                <c:pt idx="4">
                  <c:v>3.9175848000000003E-6</c:v>
                </c:pt>
                <c:pt idx="5">
                  <c:v>4.8999103999999999E-6</c:v>
                </c:pt>
                <c:pt idx="6">
                  <c:v>5.5490746000000001E-6</c:v>
                </c:pt>
                <c:pt idx="7">
                  <c:v>6.8628883000000003E-6</c:v>
                </c:pt>
                <c:pt idx="8">
                  <c:v>8.1775400000000003E-6</c:v>
                </c:pt>
                <c:pt idx="9">
                  <c:v>1.0155583999999999E-5</c:v>
                </c:pt>
                <c:pt idx="10">
                  <c:v>1.113791E-5</c:v>
                </c:pt>
                <c:pt idx="11">
                  <c:v>1.3448280999999999E-5</c:v>
                </c:pt>
                <c:pt idx="12">
                  <c:v>1.6092649999999999E-5</c:v>
                </c:pt>
                <c:pt idx="13">
                  <c:v>1.9731901999999999E-5</c:v>
                </c:pt>
                <c:pt idx="14">
                  <c:v>2.337283E-5</c:v>
                </c:pt>
                <c:pt idx="15">
                  <c:v>2.9339611999999999E-5</c:v>
                </c:pt>
                <c:pt idx="16">
                  <c:v>3.630337E-5</c:v>
                </c:pt>
                <c:pt idx="17">
                  <c:v>4.4263266000000001E-5</c:v>
                </c:pt>
                <c:pt idx="18">
                  <c:v>5.3221392999999999E-5</c:v>
                </c:pt>
                <c:pt idx="19">
                  <c:v>6.3508400000000003E-5</c:v>
                </c:pt>
                <c:pt idx="20">
                  <c:v>7.5789780000000003E-5</c:v>
                </c:pt>
                <c:pt idx="21">
                  <c:v>8.8070316E-5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DCF-446D-808A-5CDE7ADFCEDF}"/>
            </c:ext>
          </c:extLst>
        </c:ser>
        <c:ser>
          <c:idx val="6"/>
          <c:order val="6"/>
          <c:tx>
            <c:strRef>
              <c:f>duval2003coupling!$L$48</c:f>
              <c:strCache>
                <c:ptCount val="1"/>
                <c:pt idx="0">
                  <c:v>c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duval2003coupling!$L$55:$L$66</c:f>
              <c:numCache>
                <c:formatCode>General</c:formatCode>
                <c:ptCount val="12"/>
                <c:pt idx="0">
                  <c:v>4.7865211999999997E-2</c:v>
                </c:pt>
                <c:pt idx="1">
                  <c:v>1.0629833</c:v>
                </c:pt>
                <c:pt idx="2">
                  <c:v>1.1587106</c:v>
                </c:pt>
                <c:pt idx="3">
                  <c:v>1.2418370000000001</c:v>
                </c:pt>
                <c:pt idx="4">
                  <c:v>1.3350549</c:v>
                </c:pt>
                <c:pt idx="5">
                  <c:v>1.4282664</c:v>
                </c:pt>
                <c:pt idx="6">
                  <c:v>1.5240127000000001</c:v>
                </c:pt>
                <c:pt idx="7">
                  <c:v>1.6197526</c:v>
                </c:pt>
                <c:pt idx="8">
                  <c:v>1.7079422</c:v>
                </c:pt>
                <c:pt idx="9">
                  <c:v>1.7961286999999999</c:v>
                </c:pt>
                <c:pt idx="10">
                  <c:v>1.8893625000000001</c:v>
                </c:pt>
                <c:pt idx="11">
                  <c:v>1.9750395000000001</c:v>
                </c:pt>
              </c:numCache>
            </c:numRef>
          </c:xVal>
          <c:yVal>
            <c:numRef>
              <c:f>duval2003coupling!$M$55:$M$66</c:f>
              <c:numCache>
                <c:formatCode>0.00E+00</c:formatCode>
                <c:ptCount val="12"/>
                <c:pt idx="0">
                  <c:v>6.5669770000000002E-7</c:v>
                </c:pt>
                <c:pt idx="1">
                  <c:v>1.1526739E-6</c:v>
                </c:pt>
                <c:pt idx="2">
                  <c:v>2.1337444000000001E-6</c:v>
                </c:pt>
                <c:pt idx="3">
                  <c:v>2.4522573999999998E-6</c:v>
                </c:pt>
                <c:pt idx="4">
                  <c:v>4.4307209999999997E-6</c:v>
                </c:pt>
                <c:pt idx="5">
                  <c:v>5.7445349999999997E-6</c:v>
                </c:pt>
                <c:pt idx="6">
                  <c:v>8.719556E-6</c:v>
                </c:pt>
                <c:pt idx="7">
                  <c:v>1.1029926E-5</c:v>
                </c:pt>
                <c:pt idx="8">
                  <c:v>1.4006202E-5</c:v>
                </c:pt>
                <c:pt idx="9">
                  <c:v>1.6650152000000001E-5</c:v>
                </c:pt>
                <c:pt idx="10">
                  <c:v>2.0290242999999999E-5</c:v>
                </c:pt>
                <c:pt idx="11">
                  <c:v>2.3931587000000001E-5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DCF-446D-808A-5CDE7ADFCEDF}"/>
            </c:ext>
          </c:extLst>
        </c:ser>
        <c:ser>
          <c:idx val="7"/>
          <c:order val="7"/>
          <c:tx>
            <c:strRef>
              <c:f>duval2003coupling!$P$48</c:f>
              <c:strCache>
                <c:ptCount val="1"/>
                <c:pt idx="0">
                  <c:v>d experimental (markers)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duval2003coupling!$P$55:$P$66</c:f>
              <c:numCache>
                <c:formatCode>General</c:formatCode>
                <c:ptCount val="12"/>
                <c:pt idx="0">
                  <c:v>5.5421874000000003E-2</c:v>
                </c:pt>
                <c:pt idx="1">
                  <c:v>0.78590249999999995</c:v>
                </c:pt>
                <c:pt idx="2">
                  <c:v>1.0629833</c:v>
                </c:pt>
                <c:pt idx="3">
                  <c:v>1.2493841999999999</c:v>
                </c:pt>
                <c:pt idx="4">
                  <c:v>1.3400642</c:v>
                </c:pt>
                <c:pt idx="5">
                  <c:v>1.4282252</c:v>
                </c:pt>
                <c:pt idx="6">
                  <c:v>1.5239525</c:v>
                </c:pt>
                <c:pt idx="7">
                  <c:v>1.6095946000000001</c:v>
                </c:pt>
                <c:pt idx="8">
                  <c:v>1.7053218999999999</c:v>
                </c:pt>
                <c:pt idx="9">
                  <c:v>1.7934861</c:v>
                </c:pt>
                <c:pt idx="10">
                  <c:v>1.8892133</c:v>
                </c:pt>
                <c:pt idx="11">
                  <c:v>1.977384</c:v>
                </c:pt>
              </c:numCache>
            </c:numRef>
          </c:xVal>
          <c:yVal>
            <c:numRef>
              <c:f>duval2003coupling!$Q$55:$Q$66</c:f>
              <c:numCache>
                <c:formatCode>0.00E+00</c:formatCode>
                <c:ptCount val="12"/>
                <c:pt idx="0">
                  <c:v>6.55442E-7</c:v>
                </c:pt>
                <c:pt idx="1">
                  <c:v>8.6638890000000005E-7</c:v>
                </c:pt>
                <c:pt idx="2">
                  <c:v>1.1526739E-6</c:v>
                </c:pt>
                <c:pt idx="3">
                  <c:v>1.4540265999999999E-6</c:v>
                </c:pt>
                <c:pt idx="4">
                  <c:v>1.438959E-6</c:v>
                </c:pt>
                <c:pt idx="5">
                  <c:v>1.4243099E-6</c:v>
                </c:pt>
                <c:pt idx="6">
                  <c:v>2.4053802E-6</c:v>
                </c:pt>
                <c:pt idx="7">
                  <c:v>2.3911496000000002E-6</c:v>
                </c:pt>
                <c:pt idx="8">
                  <c:v>3.3722199999999998E-6</c:v>
                </c:pt>
                <c:pt idx="9">
                  <c:v>3.6898959999999999E-6</c:v>
                </c:pt>
                <c:pt idx="10">
                  <c:v>4.6709660000000002E-6</c:v>
                </c:pt>
                <c:pt idx="11">
                  <c:v>5.6532920000000004E-6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CF-446D-808A-5CDE7ADFC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8831"/>
        <c:axId val="1992895087"/>
      </c:scatterChart>
      <c:valAx>
        <c:axId val="199289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087"/>
        <c:crosses val="autoZero"/>
        <c:crossBetween val="midCat"/>
      </c:valAx>
      <c:valAx>
        <c:axId val="19928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8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duval2003coupling!$B$88:$B$104</c:f>
              <c:numCache>
                <c:formatCode>General</c:formatCode>
                <c:ptCount val="17"/>
                <c:pt idx="0">
                  <c:v>-3.8435215999999999</c:v>
                </c:pt>
                <c:pt idx="1">
                  <c:v>-3.5923767</c:v>
                </c:pt>
                <c:pt idx="2">
                  <c:v>-3.2359078000000001</c:v>
                </c:pt>
                <c:pt idx="3">
                  <c:v>-2.8026719999999998</c:v>
                </c:pt>
                <c:pt idx="4">
                  <c:v>-2.2157562</c:v>
                </c:pt>
                <c:pt idx="5">
                  <c:v>-1.5133983</c:v>
                </c:pt>
                <c:pt idx="6">
                  <c:v>-0.95535517000000003</c:v>
                </c:pt>
                <c:pt idx="7">
                  <c:v>-0.35892853000000002</c:v>
                </c:pt>
                <c:pt idx="8">
                  <c:v>0.25683563999999998</c:v>
                </c:pt>
                <c:pt idx="9">
                  <c:v>0.94956119999999999</c:v>
                </c:pt>
                <c:pt idx="10">
                  <c:v>1.6038547000000001</c:v>
                </c:pt>
                <c:pt idx="11">
                  <c:v>2.1041767999999998</c:v>
                </c:pt>
                <c:pt idx="12">
                  <c:v>2.6527576000000002</c:v>
                </c:pt>
                <c:pt idx="13">
                  <c:v>3.0475370000000002</c:v>
                </c:pt>
                <c:pt idx="14">
                  <c:v>3.3655493000000001</c:v>
                </c:pt>
                <c:pt idx="15">
                  <c:v>3.5777763999999999</c:v>
                </c:pt>
                <c:pt idx="16">
                  <c:v>3.7033366999999999</c:v>
                </c:pt>
              </c:numCache>
            </c:numRef>
          </c:xVal>
          <c:yVal>
            <c:numRef>
              <c:f>duval2003coupling!$C$88:$C$104</c:f>
              <c:numCache>
                <c:formatCode>General</c:formatCode>
                <c:ptCount val="17"/>
                <c:pt idx="0">
                  <c:v>1.8742932000000001</c:v>
                </c:pt>
                <c:pt idx="1">
                  <c:v>1.4680203000000001</c:v>
                </c:pt>
                <c:pt idx="2">
                  <c:v>1.1728874</c:v>
                </c:pt>
                <c:pt idx="3">
                  <c:v>0.90748669999999998</c:v>
                </c:pt>
                <c:pt idx="4">
                  <c:v>0.65717630000000005</c:v>
                </c:pt>
                <c:pt idx="5">
                  <c:v>0.36271661999999999</c:v>
                </c:pt>
                <c:pt idx="6">
                  <c:v>0.12714138999999999</c:v>
                </c:pt>
                <c:pt idx="7">
                  <c:v>-9.3567810000000001E-2</c:v>
                </c:pt>
                <c:pt idx="8">
                  <c:v>-0.35121770000000002</c:v>
                </c:pt>
                <c:pt idx="9">
                  <c:v>-0.63830050000000005</c:v>
                </c:pt>
                <c:pt idx="10">
                  <c:v>-0.925458</c:v>
                </c:pt>
                <c:pt idx="11">
                  <c:v>-1.1389586</c:v>
                </c:pt>
                <c:pt idx="12">
                  <c:v>-1.4189262</c:v>
                </c:pt>
                <c:pt idx="13">
                  <c:v>-1.6770061999999999</c:v>
                </c:pt>
                <c:pt idx="14">
                  <c:v>-1.9648182000000001</c:v>
                </c:pt>
                <c:pt idx="15">
                  <c:v>-2.2232535000000002</c:v>
                </c:pt>
                <c:pt idx="16">
                  <c:v>-2.4226920000000001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D-4F75-9C0C-C8EE273E7007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duval2003coupling!$D$88:$D$104</c:f>
              <c:numCache>
                <c:formatCode>General</c:formatCode>
                <c:ptCount val="17"/>
                <c:pt idx="0">
                  <c:v>-3.8325045000000002</c:v>
                </c:pt>
                <c:pt idx="1">
                  <c:v>-3.7167222</c:v>
                </c:pt>
                <c:pt idx="2">
                  <c:v>-3.4759872000000001</c:v>
                </c:pt>
                <c:pt idx="3">
                  <c:v>-3.1391472999999999</c:v>
                </c:pt>
                <c:pt idx="4">
                  <c:v>-2.6291929999999999</c:v>
                </c:pt>
                <c:pt idx="5">
                  <c:v>-2.0327907000000001</c:v>
                </c:pt>
                <c:pt idx="6">
                  <c:v>-1.4748447</c:v>
                </c:pt>
                <c:pt idx="7">
                  <c:v>-1.0996455999999999</c:v>
                </c:pt>
                <c:pt idx="8">
                  <c:v>-0.73412759999999999</c:v>
                </c:pt>
                <c:pt idx="9">
                  <c:v>-9.9220216E-2</c:v>
                </c:pt>
                <c:pt idx="10">
                  <c:v>0.67034530000000003</c:v>
                </c:pt>
                <c:pt idx="11">
                  <c:v>1.4399108</c:v>
                </c:pt>
                <c:pt idx="12">
                  <c:v>1.9979054000000001</c:v>
                </c:pt>
                <c:pt idx="13">
                  <c:v>2.5078353999999998</c:v>
                </c:pt>
                <c:pt idx="14">
                  <c:v>3.0949214</c:v>
                </c:pt>
                <c:pt idx="15">
                  <c:v>3.4608279999999998</c:v>
                </c:pt>
                <c:pt idx="16">
                  <c:v>3.6921252999999998</c:v>
                </c:pt>
              </c:numCache>
            </c:numRef>
          </c:xVal>
          <c:yVal>
            <c:numRef>
              <c:f>duval2003coupling!$E$88:$E$104</c:f>
              <c:numCache>
                <c:formatCode>General</c:formatCode>
                <c:ptCount val="17"/>
                <c:pt idx="0">
                  <c:v>1.4453659999999999</c:v>
                </c:pt>
                <c:pt idx="1">
                  <c:v>1.2976780000000001</c:v>
                </c:pt>
                <c:pt idx="2">
                  <c:v>1.1354419</c:v>
                </c:pt>
                <c:pt idx="3">
                  <c:v>0.96599716000000002</c:v>
                </c:pt>
                <c:pt idx="4">
                  <c:v>0.74511963000000003</c:v>
                </c:pt>
                <c:pt idx="5">
                  <c:v>0.53180605000000003</c:v>
                </c:pt>
                <c:pt idx="6">
                  <c:v>0.32581332000000002</c:v>
                </c:pt>
                <c:pt idx="7">
                  <c:v>0.17863023</c:v>
                </c:pt>
                <c:pt idx="8">
                  <c:v>5.3615286999999998E-2</c:v>
                </c:pt>
                <c:pt idx="9">
                  <c:v>-0.18181035000000001</c:v>
                </c:pt>
                <c:pt idx="10">
                  <c:v>-0.46134789999999998</c:v>
                </c:pt>
                <c:pt idx="11">
                  <c:v>-0.74088544000000001</c:v>
                </c:pt>
                <c:pt idx="12">
                  <c:v>-0.96166945000000004</c:v>
                </c:pt>
                <c:pt idx="13">
                  <c:v>-1.1751513</c:v>
                </c:pt>
                <c:pt idx="14">
                  <c:v>-1.477231</c:v>
                </c:pt>
                <c:pt idx="15">
                  <c:v>-1.7205758</c:v>
                </c:pt>
                <c:pt idx="16">
                  <c:v>-1.9346000000000001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D-4F75-9C0C-C8EE273E7007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duval2003coupling!$F$88:$F$101</c:f>
              <c:numCache>
                <c:formatCode>General</c:formatCode>
                <c:ptCount val="14"/>
                <c:pt idx="0">
                  <c:v>-3.7927119999999999</c:v>
                </c:pt>
                <c:pt idx="1">
                  <c:v>-3.3885431000000001</c:v>
                </c:pt>
                <c:pt idx="2">
                  <c:v>-3.0037847000000002</c:v>
                </c:pt>
                <c:pt idx="3">
                  <c:v>-2.5420889999999998</c:v>
                </c:pt>
                <c:pt idx="4">
                  <c:v>-2.0612260999999998</c:v>
                </c:pt>
                <c:pt idx="5">
                  <c:v>-1.3880566000000001</c:v>
                </c:pt>
                <c:pt idx="6">
                  <c:v>-0.70520629999999995</c:v>
                </c:pt>
                <c:pt idx="7">
                  <c:v>0.13142108999999999</c:v>
                </c:pt>
                <c:pt idx="8">
                  <c:v>1.1315793000000001</c:v>
                </c:pt>
                <c:pt idx="9">
                  <c:v>1.7759731999999999</c:v>
                </c:pt>
                <c:pt idx="10">
                  <c:v>2.3434544000000002</c:v>
                </c:pt>
                <c:pt idx="11">
                  <c:v>2.9205920000000001</c:v>
                </c:pt>
                <c:pt idx="12">
                  <c:v>3.2957909999999999</c:v>
                </c:pt>
                <c:pt idx="13">
                  <c:v>3.7288082</c:v>
                </c:pt>
              </c:numCache>
            </c:numRef>
          </c:xVal>
          <c:yVal>
            <c:numRef>
              <c:f>duval2003coupling!$G$88:$G$101</c:f>
              <c:numCache>
                <c:formatCode>General</c:formatCode>
                <c:ptCount val="14"/>
                <c:pt idx="0">
                  <c:v>1.0312861</c:v>
                </c:pt>
                <c:pt idx="1">
                  <c:v>0.83978545999999998</c:v>
                </c:pt>
                <c:pt idx="2">
                  <c:v>0.70741229999999999</c:v>
                </c:pt>
                <c:pt idx="3">
                  <c:v>0.55300190000000005</c:v>
                </c:pt>
                <c:pt idx="4">
                  <c:v>0.41342008000000002</c:v>
                </c:pt>
                <c:pt idx="5">
                  <c:v>0.22983857999999999</c:v>
                </c:pt>
                <c:pt idx="6">
                  <c:v>2.4088912000000001E-2</c:v>
                </c:pt>
                <c:pt idx="7">
                  <c:v>-0.19615278999999999</c:v>
                </c:pt>
                <c:pt idx="8">
                  <c:v>-0.47524157</c:v>
                </c:pt>
                <c:pt idx="9">
                  <c:v>-0.6736704</c:v>
                </c:pt>
                <c:pt idx="10">
                  <c:v>-0.85745764000000002</c:v>
                </c:pt>
                <c:pt idx="11">
                  <c:v>-1.0560174</c:v>
                </c:pt>
                <c:pt idx="12">
                  <c:v>-1.2032004999999999</c:v>
                </c:pt>
                <c:pt idx="13">
                  <c:v>-1.4020406999999999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D-4F75-9C0C-C8EE273E7007}"/>
            </c:ext>
          </c:extLst>
        </c:ser>
        <c:ser>
          <c:idx val="3"/>
          <c:order val="3"/>
          <c:tx>
            <c:strRef>
              <c:f>duval2003coupling!$H$82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duval2003coupling!$H$88:$H$102</c:f>
              <c:numCache>
                <c:formatCode>General</c:formatCode>
                <c:ptCount val="15"/>
                <c:pt idx="0">
                  <c:v>-3.7914002</c:v>
                </c:pt>
                <c:pt idx="1">
                  <c:v>-3.2433052</c:v>
                </c:pt>
                <c:pt idx="2">
                  <c:v>-2.8010199999999998</c:v>
                </c:pt>
                <c:pt idx="3">
                  <c:v>-2.2241494999999998</c:v>
                </c:pt>
                <c:pt idx="4">
                  <c:v>-1.6473519999999999</c:v>
                </c:pt>
                <c:pt idx="5">
                  <c:v>-0.91675300000000004</c:v>
                </c:pt>
                <c:pt idx="6">
                  <c:v>-0.17654602</c:v>
                </c:pt>
                <c:pt idx="7">
                  <c:v>0.42912423999999999</c:v>
                </c:pt>
                <c:pt idx="8">
                  <c:v>0.88099309999999997</c:v>
                </c:pt>
                <c:pt idx="9">
                  <c:v>1.3904860000000001</c:v>
                </c:pt>
                <c:pt idx="10">
                  <c:v>1.9577484000000001</c:v>
                </c:pt>
                <c:pt idx="11">
                  <c:v>2.3519450000000002</c:v>
                </c:pt>
                <c:pt idx="12">
                  <c:v>2.8711185000000001</c:v>
                </c:pt>
                <c:pt idx="13">
                  <c:v>3.2653634999999999</c:v>
                </c:pt>
                <c:pt idx="14">
                  <c:v>3.7172809999999998</c:v>
                </c:pt>
              </c:numCache>
            </c:numRef>
          </c:xVal>
          <c:yVal>
            <c:numRef>
              <c:f>duval2003coupling!$I$88:$I$102</c:f>
              <c:numCache>
                <c:formatCode>General</c:formatCode>
                <c:ptCount val="15"/>
                <c:pt idx="0">
                  <c:v>0.63192269999999995</c:v>
                </c:pt>
                <c:pt idx="1">
                  <c:v>0.49986746999999998</c:v>
                </c:pt>
                <c:pt idx="2">
                  <c:v>0.40458462000000001</c:v>
                </c:pt>
                <c:pt idx="3">
                  <c:v>0.28737667</c:v>
                </c:pt>
                <c:pt idx="4">
                  <c:v>0.19235559999999999</c:v>
                </c:pt>
                <c:pt idx="5">
                  <c:v>7.5446849999999996E-2</c:v>
                </c:pt>
                <c:pt idx="6">
                  <c:v>-4.1443187999999999E-2</c:v>
                </c:pt>
                <c:pt idx="7">
                  <c:v>-0.15119940000000001</c:v>
                </c:pt>
                <c:pt idx="8">
                  <c:v>-0.23906796</c:v>
                </c:pt>
                <c:pt idx="9">
                  <c:v>-0.31942868000000002</c:v>
                </c:pt>
                <c:pt idx="10">
                  <c:v>-0.43665530000000002</c:v>
                </c:pt>
                <c:pt idx="11">
                  <c:v>-0.51724046000000001</c:v>
                </c:pt>
                <c:pt idx="12">
                  <c:v>-0.61976933000000001</c:v>
                </c:pt>
                <c:pt idx="13">
                  <c:v>-0.7151457</c:v>
                </c:pt>
                <c:pt idx="14">
                  <c:v>-0.81780549999999996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D-4F75-9C0C-C8EE273E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628319"/>
        <c:axId val="2013636223"/>
      </c:scatterChart>
      <c:valAx>
        <c:axId val="201362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36223"/>
        <c:crosses val="autoZero"/>
        <c:crossBetween val="midCat"/>
      </c:valAx>
      <c:valAx>
        <c:axId val="201363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62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duval2003coupling!$B$82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duval2003coupling!$B$107:$B$131</c:f>
              <c:numCache>
                <c:formatCode>General</c:formatCode>
                <c:ptCount val="25"/>
                <c:pt idx="0">
                  <c:v>-3.3213214999999998</c:v>
                </c:pt>
                <c:pt idx="1">
                  <c:v>-3.2918593999999999</c:v>
                </c:pt>
                <c:pt idx="2">
                  <c:v>-3.2525317999999999</c:v>
                </c:pt>
                <c:pt idx="3">
                  <c:v>-3.1832044000000002</c:v>
                </c:pt>
                <c:pt idx="4">
                  <c:v>-3.1139711999999999</c:v>
                </c:pt>
                <c:pt idx="5">
                  <c:v>-2.9948191999999998</c:v>
                </c:pt>
                <c:pt idx="6">
                  <c:v>-2.8357480000000002</c:v>
                </c:pt>
                <c:pt idx="7">
                  <c:v>-2.6267041999999998</c:v>
                </c:pt>
                <c:pt idx="8">
                  <c:v>-2.4174989999999998</c:v>
                </c:pt>
                <c:pt idx="9">
                  <c:v>-1.9989276</c:v>
                </c:pt>
                <c:pt idx="10">
                  <c:v>-1.550249</c:v>
                </c:pt>
                <c:pt idx="11">
                  <c:v>-1.0915433999999999</c:v>
                </c:pt>
                <c:pt idx="12">
                  <c:v>-0.67270315000000003</c:v>
                </c:pt>
                <c:pt idx="13">
                  <c:v>-5.4415735999999999E-2</c:v>
                </c:pt>
                <c:pt idx="14">
                  <c:v>0.67356150000000004</c:v>
                </c:pt>
                <c:pt idx="15">
                  <c:v>1.2219838999999999</c:v>
                </c:pt>
                <c:pt idx="16">
                  <c:v>1.6207438000000001</c:v>
                </c:pt>
                <c:pt idx="17">
                  <c:v>1.9695847</c:v>
                </c:pt>
                <c:pt idx="18">
                  <c:v>2.2783989999999998</c:v>
                </c:pt>
                <c:pt idx="19">
                  <c:v>2.4476046999999999</c:v>
                </c:pt>
                <c:pt idx="20">
                  <c:v>2.6067966999999999</c:v>
                </c:pt>
                <c:pt idx="21">
                  <c:v>2.7359219000000001</c:v>
                </c:pt>
                <c:pt idx="22">
                  <c:v>2.8548992000000002</c:v>
                </c:pt>
                <c:pt idx="23">
                  <c:v>2.9439305999999998</c:v>
                </c:pt>
                <c:pt idx="24">
                  <c:v>2.9931237999999998</c:v>
                </c:pt>
              </c:numCache>
            </c:numRef>
          </c:xVal>
          <c:yVal>
            <c:numRef>
              <c:f>duval2003coupling!$C$107:$C$131</c:f>
              <c:numCache>
                <c:formatCode>0.00E+00</c:formatCode>
                <c:ptCount val="25"/>
                <c:pt idx="0">
                  <c:v>-7.9476459999999998E-4</c:v>
                </c:pt>
                <c:pt idx="1">
                  <c:v>-7.0854125000000001E-4</c:v>
                </c:pt>
                <c:pt idx="2">
                  <c:v>-6.0202903000000001E-4</c:v>
                </c:pt>
                <c:pt idx="3">
                  <c:v>-5.1072064999999999E-4</c:v>
                </c:pt>
                <c:pt idx="4">
                  <c:v>-4.0166254999999997E-4</c:v>
                </c:pt>
                <c:pt idx="5">
                  <c:v>-3.0273004000000003E-4</c:v>
                </c:pt>
                <c:pt idx="6">
                  <c:v>-2.0885523000000001E-4</c:v>
                </c:pt>
                <c:pt idx="7">
                  <c:v>-1.3524876E-4</c:v>
                </c:pt>
                <c:pt idx="8">
                  <c:v>-9.2070449999999995E-5</c:v>
                </c:pt>
                <c:pt idx="9">
                  <c:v>-3.6141973E-5</c:v>
                </c:pt>
                <c:pt idx="10">
                  <c:v>-1.5702758999999999E-5</c:v>
                </c:pt>
                <c:pt idx="11">
                  <c:v>-5.4028423999999998E-6</c:v>
                </c:pt>
                <c:pt idx="12">
                  <c:v>-1.8795467000000001E-7</c:v>
                </c:pt>
                <c:pt idx="13">
                  <c:v>7.6309599999999992E-6</c:v>
                </c:pt>
                <c:pt idx="14">
                  <c:v>1.8023144000000001E-5</c:v>
                </c:pt>
                <c:pt idx="15">
                  <c:v>3.5960853000000001E-5</c:v>
                </c:pt>
                <c:pt idx="16">
                  <c:v>6.6525699999999999E-5</c:v>
                </c:pt>
                <c:pt idx="17">
                  <c:v>1.07216176E-4</c:v>
                </c:pt>
                <c:pt idx="18">
                  <c:v>1.7324977999999999E-4</c:v>
                </c:pt>
                <c:pt idx="19">
                  <c:v>2.3669985000000001E-4</c:v>
                </c:pt>
                <c:pt idx="20">
                  <c:v>3.0775357000000002E-4</c:v>
                </c:pt>
                <c:pt idx="21">
                  <c:v>4.0668947999999999E-4</c:v>
                </c:pt>
                <c:pt idx="22">
                  <c:v>5.3858580000000001E-4</c:v>
                </c:pt>
                <c:pt idx="23">
                  <c:v>6.7554327000000003E-4</c:v>
                </c:pt>
                <c:pt idx="24">
                  <c:v>8.0234429999999997E-4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7-4C18-8EEA-802DEFD013FC}"/>
            </c:ext>
          </c:extLst>
        </c:ser>
        <c:ser>
          <c:idx val="1"/>
          <c:order val="1"/>
          <c:tx>
            <c:strRef>
              <c:f>duval2003coupling!$D$82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duval2003coupling!$D$107:$D$125</c:f>
              <c:numCache>
                <c:formatCode>General</c:formatCode>
                <c:ptCount val="19"/>
                <c:pt idx="0">
                  <c:v>-3.5706606000000001</c:v>
                </c:pt>
                <c:pt idx="1">
                  <c:v>-3.5115213000000001</c:v>
                </c:pt>
                <c:pt idx="2">
                  <c:v>-3.3829205</c:v>
                </c:pt>
                <c:pt idx="3">
                  <c:v>-3.2440777000000001</c:v>
                </c:pt>
                <c:pt idx="4">
                  <c:v>-3.0651546000000001</c:v>
                </c:pt>
                <c:pt idx="5">
                  <c:v>-2.7365284000000001</c:v>
                </c:pt>
                <c:pt idx="6">
                  <c:v>-2.4076873999999999</c:v>
                </c:pt>
                <c:pt idx="7">
                  <c:v>-1.8095074</c:v>
                </c:pt>
                <c:pt idx="8">
                  <c:v>-1.2012332999999999</c:v>
                </c:pt>
                <c:pt idx="9">
                  <c:v>-0.31370100000000001</c:v>
                </c:pt>
                <c:pt idx="10">
                  <c:v>0.68354800000000004</c:v>
                </c:pt>
                <c:pt idx="11">
                  <c:v>1.4015253999999999</c:v>
                </c:pt>
                <c:pt idx="12">
                  <c:v>2.0295974999999999</c:v>
                </c:pt>
                <c:pt idx="13">
                  <c:v>2.4282094999999999</c:v>
                </c:pt>
                <c:pt idx="14">
                  <c:v>2.8265259999999999</c:v>
                </c:pt>
                <c:pt idx="15">
                  <c:v>3.0551661999999999</c:v>
                </c:pt>
                <c:pt idx="16">
                  <c:v>3.2237132000000002</c:v>
                </c:pt>
                <c:pt idx="17">
                  <c:v>3.3226637999999999</c:v>
                </c:pt>
                <c:pt idx="18">
                  <c:v>3.3521662000000001</c:v>
                </c:pt>
              </c:numCache>
            </c:numRef>
          </c:xVal>
          <c:yVal>
            <c:numRef>
              <c:f>duval2003coupling!$E$107:$E$125</c:f>
              <c:numCache>
                <c:formatCode>0.00E+00</c:formatCode>
                <c:ptCount val="19"/>
                <c:pt idx="0">
                  <c:v>-7.9231435999999999E-4</c:v>
                </c:pt>
                <c:pt idx="1">
                  <c:v>-6.6043855999999999E-4</c:v>
                </c:pt>
                <c:pt idx="2">
                  <c:v>-4.6261111999999999E-4</c:v>
                </c:pt>
                <c:pt idx="3">
                  <c:v>-3.1549387000000002E-4</c:v>
                </c:pt>
                <c:pt idx="4">
                  <c:v>-2.0386247000000001E-4</c:v>
                </c:pt>
                <c:pt idx="5">
                  <c:v>-1.1246524E-4</c:v>
                </c:pt>
                <c:pt idx="6">
                  <c:v>-6.1638880000000002E-5</c:v>
                </c:pt>
                <c:pt idx="7">
                  <c:v>-2.3398648000000001E-5</c:v>
                </c:pt>
                <c:pt idx="8">
                  <c:v>-7.9761130000000003E-6</c:v>
                </c:pt>
                <c:pt idx="9">
                  <c:v>5.0064290000000002E-6</c:v>
                </c:pt>
                <c:pt idx="10">
                  <c:v>1.5490880999999999E-5</c:v>
                </c:pt>
                <c:pt idx="11">
                  <c:v>3.0951007000000001E-5</c:v>
                </c:pt>
                <c:pt idx="12">
                  <c:v>7.4272850000000002E-5</c:v>
                </c:pt>
                <c:pt idx="13">
                  <c:v>1.3273017000000001E-4</c:v>
                </c:pt>
                <c:pt idx="14">
                  <c:v>2.4697243E-4</c:v>
                </c:pt>
                <c:pt idx="15">
                  <c:v>3.8651339999999998E-4</c:v>
                </c:pt>
                <c:pt idx="16">
                  <c:v>5.7421176000000003E-4</c:v>
                </c:pt>
                <c:pt idx="17">
                  <c:v>7.2131533000000002E-4</c:v>
                </c:pt>
                <c:pt idx="18">
                  <c:v>7.9993163999999997E-4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B7-4C18-8EEA-802DEFD013FC}"/>
            </c:ext>
          </c:extLst>
        </c:ser>
        <c:ser>
          <c:idx val="2"/>
          <c:order val="2"/>
          <c:tx>
            <c:strRef>
              <c:f>duval2003coupling!$F$82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duval2003coupling!$F$107:$F$125</c:f>
              <c:numCache>
                <c:formatCode>General</c:formatCode>
                <c:ptCount val="19"/>
                <c:pt idx="0">
                  <c:v>-3.7428097999999999</c:v>
                </c:pt>
                <c:pt idx="1">
                  <c:v>-3.4941425000000002</c:v>
                </c:pt>
                <c:pt idx="2">
                  <c:v>-3.2052608</c:v>
                </c:pt>
                <c:pt idx="3">
                  <c:v>-2.7966489999999999</c:v>
                </c:pt>
                <c:pt idx="4">
                  <c:v>-2.198442</c:v>
                </c:pt>
                <c:pt idx="5">
                  <c:v>-1.7497095</c:v>
                </c:pt>
                <c:pt idx="6">
                  <c:v>-1.0117726</c:v>
                </c:pt>
                <c:pt idx="7">
                  <c:v>-0.28378195000000001</c:v>
                </c:pt>
                <c:pt idx="8">
                  <c:v>0.60376375999999998</c:v>
                </c:pt>
                <c:pt idx="9">
                  <c:v>1.4713902000000001</c:v>
                </c:pt>
                <c:pt idx="10">
                  <c:v>2.1095429999999999</c:v>
                </c:pt>
                <c:pt idx="11">
                  <c:v>2.7376423000000001</c:v>
                </c:pt>
                <c:pt idx="12">
                  <c:v>3.2060787999999998</c:v>
                </c:pt>
                <c:pt idx="13">
                  <c:v>3.5147588000000001</c:v>
                </c:pt>
              </c:numCache>
            </c:numRef>
          </c:xVal>
          <c:yVal>
            <c:numRef>
              <c:f>duval2003coupling!$G$107:$G$125</c:f>
              <c:numCache>
                <c:formatCode>0.00E+00</c:formatCode>
                <c:ptCount val="19"/>
                <c:pt idx="0">
                  <c:v>-3.0045065999999998E-4</c:v>
                </c:pt>
                <c:pt idx="1">
                  <c:v>-1.7611693999999999E-4</c:v>
                </c:pt>
                <c:pt idx="2">
                  <c:v>-1.1262586000000001E-4</c:v>
                </c:pt>
                <c:pt idx="3">
                  <c:v>-5.9236478000000001E-5</c:v>
                </c:pt>
                <c:pt idx="4">
                  <c:v>-2.6067603999999999E-5</c:v>
                </c:pt>
                <c:pt idx="5">
                  <c:v>-1.5771105999999999E-5</c:v>
                </c:pt>
                <c:pt idx="6">
                  <c:v>-2.8398242E-6</c:v>
                </c:pt>
                <c:pt idx="7">
                  <c:v>5.0166810000000003E-6</c:v>
                </c:pt>
                <c:pt idx="8">
                  <c:v>1.5463543999999999E-5</c:v>
                </c:pt>
                <c:pt idx="9">
                  <c:v>2.0832212999999999E-5</c:v>
                </c:pt>
                <c:pt idx="10">
                  <c:v>4.3872038E-5</c:v>
                </c:pt>
                <c:pt idx="11">
                  <c:v>8.2122520000000007E-5</c:v>
                </c:pt>
                <c:pt idx="12">
                  <c:v>1.3806808000000001E-4</c:v>
                </c:pt>
                <c:pt idx="13">
                  <c:v>2.2945847E-4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B7-4C18-8EEA-802DEFD0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900911"/>
        <c:axId val="1992904239"/>
      </c:scatterChart>
      <c:valAx>
        <c:axId val="199290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4239"/>
        <c:crosses val="autoZero"/>
        <c:crossBetween val="midCat"/>
      </c:valAx>
      <c:valAx>
        <c:axId val="199290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0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zhang2015control!$B$39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zhang2015control!$B$41:$B$59</c:f>
              <c:numCache>
                <c:formatCode>General</c:formatCode>
                <c:ptCount val="19"/>
                <c:pt idx="0">
                  <c:v>0.51329539999999996</c:v>
                </c:pt>
                <c:pt idx="1">
                  <c:v>1.0144808000000001</c:v>
                </c:pt>
                <c:pt idx="2">
                  <c:v>1.5284040000000001</c:v>
                </c:pt>
                <c:pt idx="3">
                  <c:v>2.0166037000000001</c:v>
                </c:pt>
                <c:pt idx="4">
                  <c:v>2.5175909999999999</c:v>
                </c:pt>
                <c:pt idx="5">
                  <c:v>2.9927554000000001</c:v>
                </c:pt>
                <c:pt idx="6">
                  <c:v>3.519301</c:v>
                </c:pt>
                <c:pt idx="7">
                  <c:v>4.0330424000000002</c:v>
                </c:pt>
                <c:pt idx="8">
                  <c:v>4.520994</c:v>
                </c:pt>
                <c:pt idx="9">
                  <c:v>5.0474569999999996</c:v>
                </c:pt>
                <c:pt idx="10">
                  <c:v>5.5354752999999999</c:v>
                </c:pt>
                <c:pt idx="11">
                  <c:v>6.0236749999999999</c:v>
                </c:pt>
                <c:pt idx="12">
                  <c:v>6.4990873000000002</c:v>
                </c:pt>
                <c:pt idx="13">
                  <c:v>6.9873529999999997</c:v>
                </c:pt>
                <c:pt idx="14">
                  <c:v>7.5142455000000004</c:v>
                </c:pt>
                <c:pt idx="15">
                  <c:v>8.0024949999999997</c:v>
                </c:pt>
                <c:pt idx="16">
                  <c:v>8.5165830000000007</c:v>
                </c:pt>
                <c:pt idx="17">
                  <c:v>8.9920950000000008</c:v>
                </c:pt>
                <c:pt idx="18">
                  <c:v>9.5190199999999994</c:v>
                </c:pt>
              </c:numCache>
            </c:numRef>
          </c:xVal>
          <c:yVal>
            <c:numRef>
              <c:f>zhang2015control!$C$41:$C$59</c:f>
              <c:numCache>
                <c:formatCode>General</c:formatCode>
                <c:ptCount val="19"/>
                <c:pt idx="0">
                  <c:v>3.5825553000000001</c:v>
                </c:pt>
                <c:pt idx="1">
                  <c:v>4.0071260000000004</c:v>
                </c:pt>
                <c:pt idx="2">
                  <c:v>4.9230146000000001</c:v>
                </c:pt>
                <c:pt idx="3">
                  <c:v>5.9088984</c:v>
                </c:pt>
                <c:pt idx="4">
                  <c:v>7.1755740000000001</c:v>
                </c:pt>
                <c:pt idx="5">
                  <c:v>8.9332969999999996</c:v>
                </c:pt>
                <c:pt idx="6">
                  <c:v>10.831733</c:v>
                </c:pt>
                <c:pt idx="7">
                  <c:v>12.519551</c:v>
                </c:pt>
                <c:pt idx="8">
                  <c:v>14.558066</c:v>
                </c:pt>
                <c:pt idx="9">
                  <c:v>16.807379000000001</c:v>
                </c:pt>
                <c:pt idx="10">
                  <c:v>18.565190999999999</c:v>
                </c:pt>
                <c:pt idx="11">
                  <c:v>19.551075000000001</c:v>
                </c:pt>
                <c:pt idx="12">
                  <c:v>20.256166</c:v>
                </c:pt>
                <c:pt idx="13">
                  <c:v>20.961349999999999</c:v>
                </c:pt>
                <c:pt idx="14">
                  <c:v>21.386099999999999</c:v>
                </c:pt>
                <c:pt idx="15">
                  <c:v>22.161456999999999</c:v>
                </c:pt>
                <c:pt idx="16">
                  <c:v>22.375591</c:v>
                </c:pt>
                <c:pt idx="17">
                  <c:v>22.659631999999998</c:v>
                </c:pt>
                <c:pt idx="18">
                  <c:v>22.944030000000001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EC4-9F1C-2D3AA89D7A36}"/>
            </c:ext>
          </c:extLst>
        </c:ser>
        <c:ser>
          <c:idx val="2"/>
          <c:order val="1"/>
          <c:tx>
            <c:strRef>
              <c:f>zhang2015control!$D$39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zhang2015control!$D$41:$D$59</c:f>
              <c:numCache>
                <c:formatCode>General</c:formatCode>
                <c:ptCount val="19"/>
                <c:pt idx="0">
                  <c:v>0.50062364000000004</c:v>
                </c:pt>
                <c:pt idx="1">
                  <c:v>1.0403530000000001</c:v>
                </c:pt>
                <c:pt idx="2">
                  <c:v>1.502945</c:v>
                </c:pt>
                <c:pt idx="3">
                  <c:v>2.0040971999999999</c:v>
                </c:pt>
                <c:pt idx="4">
                  <c:v>2.5051339000000001</c:v>
                </c:pt>
                <c:pt idx="5">
                  <c:v>3.0189085000000002</c:v>
                </c:pt>
                <c:pt idx="6">
                  <c:v>3.5068769999999998</c:v>
                </c:pt>
                <c:pt idx="7">
                  <c:v>4.0076327000000003</c:v>
                </c:pt>
                <c:pt idx="8">
                  <c:v>4.5083060000000001</c:v>
                </c:pt>
                <c:pt idx="9">
                  <c:v>5.0218660000000002</c:v>
                </c:pt>
                <c:pt idx="10">
                  <c:v>5.5226709999999999</c:v>
                </c:pt>
                <c:pt idx="11">
                  <c:v>5.9978850000000001</c:v>
                </c:pt>
                <c:pt idx="12">
                  <c:v>7.0127625</c:v>
                </c:pt>
                <c:pt idx="13">
                  <c:v>7.5523924999999998</c:v>
                </c:pt>
                <c:pt idx="14">
                  <c:v>8.0277560000000001</c:v>
                </c:pt>
                <c:pt idx="15">
                  <c:v>8.5545819999999999</c:v>
                </c:pt>
                <c:pt idx="16">
                  <c:v>9.0300600000000006</c:v>
                </c:pt>
                <c:pt idx="17">
                  <c:v>9.5440830000000005</c:v>
                </c:pt>
              </c:numCache>
            </c:numRef>
          </c:xVal>
          <c:yVal>
            <c:numRef>
              <c:f>zhang2015control!$E$41:$E$59</c:f>
              <c:numCache>
                <c:formatCode>General</c:formatCode>
                <c:ptCount val="19"/>
                <c:pt idx="0">
                  <c:v>2.8105354</c:v>
                </c:pt>
                <c:pt idx="1">
                  <c:v>3.3055517999999999</c:v>
                </c:pt>
                <c:pt idx="2">
                  <c:v>3.8702025</c:v>
                </c:pt>
                <c:pt idx="3">
                  <c:v>4.4351240000000001</c:v>
                </c:pt>
                <c:pt idx="4">
                  <c:v>5.4912733999999999</c:v>
                </c:pt>
                <c:pt idx="5">
                  <c:v>7.0387405999999997</c:v>
                </c:pt>
                <c:pt idx="6">
                  <c:v>9.0070809999999994</c:v>
                </c:pt>
                <c:pt idx="7">
                  <c:v>11.256212</c:v>
                </c:pt>
                <c:pt idx="8">
                  <c:v>13.856221</c:v>
                </c:pt>
                <c:pt idx="9">
                  <c:v>16.31597</c:v>
                </c:pt>
                <c:pt idx="10">
                  <c:v>18.354576000000002</c:v>
                </c:pt>
                <c:pt idx="11">
                  <c:v>19.901772000000001</c:v>
                </c:pt>
                <c:pt idx="12">
                  <c:v>22.224688</c:v>
                </c:pt>
                <c:pt idx="13">
                  <c:v>23.140757000000001</c:v>
                </c:pt>
                <c:pt idx="14">
                  <c:v>24.056376</c:v>
                </c:pt>
                <c:pt idx="15">
                  <c:v>24.761827</c:v>
                </c:pt>
                <c:pt idx="16">
                  <c:v>25.186218</c:v>
                </c:pt>
                <c:pt idx="17">
                  <c:v>25.681052999999999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9-4EC4-9F1C-2D3AA89D7A36}"/>
            </c:ext>
          </c:extLst>
        </c:ser>
        <c:ser>
          <c:idx val="4"/>
          <c:order val="2"/>
          <c:tx>
            <c:strRef>
              <c:f>zhang2015control!$F$39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zhang2015control!$F$41:$F$59</c:f>
              <c:numCache>
                <c:formatCode>General</c:formatCode>
                <c:ptCount val="19"/>
                <c:pt idx="0">
                  <c:v>0.48786934999999998</c:v>
                </c:pt>
                <c:pt idx="1">
                  <c:v>1.0019412000000001</c:v>
                </c:pt>
                <c:pt idx="2">
                  <c:v>1.5031432</c:v>
                </c:pt>
                <c:pt idx="3">
                  <c:v>1.9786216000000001</c:v>
                </c:pt>
                <c:pt idx="4">
                  <c:v>2.4925449999999998</c:v>
                </c:pt>
                <c:pt idx="5">
                  <c:v>2.9936311</c:v>
                </c:pt>
                <c:pt idx="6">
                  <c:v>3.4945520999999999</c:v>
                </c:pt>
                <c:pt idx="7">
                  <c:v>4.0467715000000002</c:v>
                </c:pt>
                <c:pt idx="8">
                  <c:v>4.5603147000000002</c:v>
                </c:pt>
                <c:pt idx="9">
                  <c:v>5.0096069999999999</c:v>
                </c:pt>
                <c:pt idx="10">
                  <c:v>5.5102969999999996</c:v>
                </c:pt>
                <c:pt idx="11">
                  <c:v>6.0110029999999997</c:v>
                </c:pt>
                <c:pt idx="12">
                  <c:v>6.4988393999999996</c:v>
                </c:pt>
                <c:pt idx="13">
                  <c:v>7.0380893000000002</c:v>
                </c:pt>
                <c:pt idx="14">
                  <c:v>7.5132212999999997</c:v>
                </c:pt>
                <c:pt idx="15">
                  <c:v>8.0269619999999993</c:v>
                </c:pt>
                <c:pt idx="16">
                  <c:v>8.4893730000000005</c:v>
                </c:pt>
                <c:pt idx="17">
                  <c:v>9.0290189999999999</c:v>
                </c:pt>
                <c:pt idx="18">
                  <c:v>9.5429929999999992</c:v>
                </c:pt>
              </c:numCache>
            </c:numRef>
          </c:xVal>
          <c:yVal>
            <c:numRef>
              <c:f>zhang2015control!$G$41:$G$59</c:f>
              <c:numCache>
                <c:formatCode>General</c:formatCode>
                <c:ptCount val="19"/>
                <c:pt idx="0">
                  <c:v>2.3893925999999999</c:v>
                </c:pt>
                <c:pt idx="1">
                  <c:v>2.6737022000000001</c:v>
                </c:pt>
                <c:pt idx="2">
                  <c:v>3.0280971999999999</c:v>
                </c:pt>
                <c:pt idx="3">
                  <c:v>3.4524872000000002</c:v>
                </c:pt>
                <c:pt idx="4">
                  <c:v>4.3683759999999996</c:v>
                </c:pt>
                <c:pt idx="5">
                  <c:v>5.2139990000000003</c:v>
                </c:pt>
                <c:pt idx="6">
                  <c:v>6.7613763999999996</c:v>
                </c:pt>
                <c:pt idx="7">
                  <c:v>8.8003429999999998</c:v>
                </c:pt>
                <c:pt idx="8">
                  <c:v>11.330266999999999</c:v>
                </c:pt>
                <c:pt idx="9">
                  <c:v>13.789564</c:v>
                </c:pt>
                <c:pt idx="10">
                  <c:v>16.319396999999999</c:v>
                </c:pt>
                <c:pt idx="11">
                  <c:v>18.779057000000002</c:v>
                </c:pt>
                <c:pt idx="12">
                  <c:v>21.308800000000002</c:v>
                </c:pt>
                <c:pt idx="13">
                  <c:v>23.838902999999998</c:v>
                </c:pt>
                <c:pt idx="14">
                  <c:v>25.736977</c:v>
                </c:pt>
                <c:pt idx="15">
                  <c:v>27.424795</c:v>
                </c:pt>
                <c:pt idx="16">
                  <c:v>28.761377</c:v>
                </c:pt>
                <c:pt idx="17">
                  <c:v>29.60727</c:v>
                </c:pt>
                <c:pt idx="18">
                  <c:v>30.312632000000001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89-4EC4-9F1C-2D3AA89D7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869183"/>
        <c:axId val="2010871679"/>
      </c:scatterChart>
      <c:valAx>
        <c:axId val="20108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71679"/>
        <c:crosses val="autoZero"/>
        <c:crossBetween val="midCat"/>
      </c:valAx>
      <c:valAx>
        <c:axId val="20108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phi</a:t>
            </a:r>
          </a:p>
        </c:rich>
      </c:tx>
      <c:layout>
        <c:manualLayout>
          <c:xMode val="edge"/>
          <c:yMode val="edge"/>
          <c:x val="0.37615966754155733"/>
          <c:y val="5.3067984126962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zhang2015control!$B$9</c:f>
              <c:strCache>
                <c:ptCount val="1"/>
                <c:pt idx="0">
                  <c:v>0.1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zhang2015control!$I$12:$I$31</c:f>
              <c:numCache>
                <c:formatCode>General</c:formatCode>
                <c:ptCount val="20"/>
                <c:pt idx="0">
                  <c:v>-4.5003398999999998E-3</c:v>
                </c:pt>
                <c:pt idx="1">
                  <c:v>-3.9934760000000001E-3</c:v>
                </c:pt>
                <c:pt idx="2">
                  <c:v>-3.4864432000000002E-3</c:v>
                </c:pt>
                <c:pt idx="3">
                  <c:v>-3.0184557E-3</c:v>
                </c:pt>
                <c:pt idx="4">
                  <c:v>-2.4854150000000004E-3</c:v>
                </c:pt>
                <c:pt idx="5">
                  <c:v>-2.0043898000000004E-3</c:v>
                </c:pt>
                <c:pt idx="6">
                  <c:v>-1.4843361000000002E-3</c:v>
                </c:pt>
                <c:pt idx="7">
                  <c:v>-1.003311E-3</c:v>
                </c:pt>
                <c:pt idx="8">
                  <c:v>-4.9627830000000016E-4</c:v>
                </c:pt>
                <c:pt idx="9">
                  <c:v>1.0737999999999915E-5</c:v>
                </c:pt>
                <c:pt idx="10">
                  <c:v>5.1780459999999984E-4</c:v>
                </c:pt>
                <c:pt idx="11">
                  <c:v>1.0248375000000002E-3</c:v>
                </c:pt>
                <c:pt idx="12">
                  <c:v>1.5058459999999999E-3</c:v>
                </c:pt>
                <c:pt idx="13">
                  <c:v>2.012879E-3</c:v>
                </c:pt>
                <c:pt idx="14">
                  <c:v>2.5199285E-3</c:v>
                </c:pt>
                <c:pt idx="15">
                  <c:v>3.0139580000000006E-3</c:v>
                </c:pt>
                <c:pt idx="16">
                  <c:v>3.4949320000000005E-3</c:v>
                </c:pt>
                <c:pt idx="17">
                  <c:v>4.0019480000000008E-3</c:v>
                </c:pt>
                <c:pt idx="18">
                  <c:v>4.5089129999999998E-3</c:v>
                </c:pt>
                <c:pt idx="19">
                  <c:v>1.3933960000000068E-4</c:v>
                </c:pt>
              </c:numCache>
            </c:numRef>
          </c:xVal>
          <c:yVal>
            <c:numRef>
              <c:f>zhang2015control!$P$12:$P$30</c:f>
              <c:numCache>
                <c:formatCode>General</c:formatCode>
                <c:ptCount val="19"/>
                <c:pt idx="0">
                  <c:v>6.4488438222222222E-2</c:v>
                </c:pt>
                <c:pt idx="1">
                  <c:v>4.942596822222222E-2</c:v>
                </c:pt>
                <c:pt idx="2">
                  <c:v>4.3197423222222232E-2</c:v>
                </c:pt>
                <c:pt idx="3">
                  <c:v>3.5205536222222222E-2</c:v>
                </c:pt>
                <c:pt idx="4">
                  <c:v>2.8974690222222224E-2</c:v>
                </c:pt>
                <c:pt idx="5">
                  <c:v>2.2748440222222222E-2</c:v>
                </c:pt>
                <c:pt idx="6">
                  <c:v>1.7402138222222231E-2</c:v>
                </c:pt>
                <c:pt idx="7">
                  <c:v>1.1175888222222229E-2</c:v>
                </c:pt>
                <c:pt idx="8">
                  <c:v>4.9473402222222247E-3</c:v>
                </c:pt>
                <c:pt idx="9">
                  <c:v>-2.1645977777777735E-3</c:v>
                </c:pt>
                <c:pt idx="10">
                  <c:v>-6.626361777777777E-3</c:v>
                </c:pt>
                <c:pt idx="11">
                  <c:v>-1.2854908777777776E-2</c:v>
                </c:pt>
                <c:pt idx="12">
                  <c:v>-1.9964549777777774E-2</c:v>
                </c:pt>
                <c:pt idx="13">
                  <c:v>-2.6193096777777775E-2</c:v>
                </c:pt>
                <c:pt idx="14">
                  <c:v>-3.1538251777777776E-2</c:v>
                </c:pt>
                <c:pt idx="15">
                  <c:v>-3.7765649777777778E-2</c:v>
                </c:pt>
                <c:pt idx="16">
                  <c:v>-4.6642076777777777E-2</c:v>
                </c:pt>
                <c:pt idx="17">
                  <c:v>-5.3754014777777775E-2</c:v>
                </c:pt>
                <c:pt idx="18">
                  <c:v>-6.3516131777777762E-2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D-4628-A222-20E23A605057}"/>
            </c:ext>
          </c:extLst>
        </c:ser>
        <c:ser>
          <c:idx val="1"/>
          <c:order val="1"/>
          <c:tx>
            <c:strRef>
              <c:f>zhang2015control!$D$9</c:f>
              <c:strCache>
                <c:ptCount val="1"/>
                <c:pt idx="0">
                  <c:v>0.2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zhang2015control!$K$12:$K$31</c:f>
              <c:numCache>
                <c:formatCode>General</c:formatCode>
                <c:ptCount val="20"/>
                <c:pt idx="0">
                  <c:v>-4.5120417000000003E-3</c:v>
                </c:pt>
                <c:pt idx="1">
                  <c:v>-3.9923261000000005E-3</c:v>
                </c:pt>
                <c:pt idx="2">
                  <c:v>-3.4985001000000003E-3</c:v>
                </c:pt>
                <c:pt idx="3">
                  <c:v>-2.9916532E-3</c:v>
                </c:pt>
                <c:pt idx="4">
                  <c:v>-2.4847724000000002E-3</c:v>
                </c:pt>
                <c:pt idx="5">
                  <c:v>-1.9778578000000002E-3</c:v>
                </c:pt>
                <c:pt idx="6">
                  <c:v>-1.4839642E-3</c:v>
                </c:pt>
                <c:pt idx="7">
                  <c:v>-9.5105899999999987E-4</c:v>
                </c:pt>
                <c:pt idx="8">
                  <c:v>-4.7016900000000026E-4</c:v>
                </c:pt>
                <c:pt idx="9">
                  <c:v>2.374170000000042E-5</c:v>
                </c:pt>
                <c:pt idx="10">
                  <c:v>5.4364349999999997E-4</c:v>
                </c:pt>
                <c:pt idx="11">
                  <c:v>1.0375709999999997E-3</c:v>
                </c:pt>
                <c:pt idx="12">
                  <c:v>1.5314645999999995E-3</c:v>
                </c:pt>
                <c:pt idx="13">
                  <c:v>1.9993676999999995E-3</c:v>
                </c:pt>
                <c:pt idx="14">
                  <c:v>2.5062484999999997E-3</c:v>
                </c:pt>
                <c:pt idx="15">
                  <c:v>3.0001590000000001E-3</c:v>
                </c:pt>
                <c:pt idx="16">
                  <c:v>3.5070230000000002E-3</c:v>
                </c:pt>
                <c:pt idx="17">
                  <c:v>4.0009165000000008E-3</c:v>
                </c:pt>
                <c:pt idx="18">
                  <c:v>4.5076959999999994E-3</c:v>
                </c:pt>
                <c:pt idx="19">
                  <c:v>2.9548799999999827E-4</c:v>
                </c:pt>
              </c:numCache>
            </c:numRef>
          </c:xVal>
          <c:yVal>
            <c:numRef>
              <c:f>zhang2015control!$Q$12:$Q$30</c:f>
              <c:numCache>
                <c:formatCode>General</c:formatCode>
                <c:ptCount val="19"/>
                <c:pt idx="0">
                  <c:v>0.13221709593333333</c:v>
                </c:pt>
                <c:pt idx="1">
                  <c:v>0.10920293593333336</c:v>
                </c:pt>
                <c:pt idx="2">
                  <c:v>9.2374835933333316E-2</c:v>
                </c:pt>
                <c:pt idx="3">
                  <c:v>7.642897093333334E-2</c:v>
                </c:pt>
                <c:pt idx="4">
                  <c:v>6.2249895933333334E-2</c:v>
                </c:pt>
                <c:pt idx="5">
                  <c:v>4.983760093333333E-2</c:v>
                </c:pt>
                <c:pt idx="6">
                  <c:v>3.6543068933333332E-2</c:v>
                </c:pt>
                <c:pt idx="7">
                  <c:v>2.3245085933333326E-2</c:v>
                </c:pt>
                <c:pt idx="8">
                  <c:v>9.9516989333333292E-3</c:v>
                </c:pt>
                <c:pt idx="9">
                  <c:v>-2.4594450666666698E-3</c:v>
                </c:pt>
                <c:pt idx="10">
                  <c:v>-1.5756278066666671E-2</c:v>
                </c:pt>
                <c:pt idx="11">
                  <c:v>-2.728402986666667E-2</c:v>
                </c:pt>
                <c:pt idx="12">
                  <c:v>-4.057856406666667E-2</c:v>
                </c:pt>
                <c:pt idx="13">
                  <c:v>-5.2987413066666669E-2</c:v>
                </c:pt>
                <c:pt idx="14">
                  <c:v>-6.7166488066666669E-2</c:v>
                </c:pt>
                <c:pt idx="15">
                  <c:v>-7.9577634066666667E-2</c:v>
                </c:pt>
                <c:pt idx="16">
                  <c:v>-9.4640104066666675E-2</c:v>
                </c:pt>
                <c:pt idx="17">
                  <c:v>-0.10793463806666667</c:v>
                </c:pt>
                <c:pt idx="18">
                  <c:v>-0.12741406906666666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D-4628-A222-20E23A605057}"/>
            </c:ext>
          </c:extLst>
        </c:ser>
        <c:ser>
          <c:idx val="2"/>
          <c:order val="2"/>
          <c:tx>
            <c:strRef>
              <c:f>zhang2015control!$F$9</c:f>
              <c:strCache>
                <c:ptCount val="1"/>
                <c:pt idx="0">
                  <c:v>0.4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zhang2015control!$M$12:$M$31</c:f>
              <c:numCache>
                <c:formatCode>General</c:formatCode>
                <c:ptCount val="20"/>
                <c:pt idx="0">
                  <c:v>-4.4838525000000006E-3</c:v>
                </c:pt>
                <c:pt idx="1">
                  <c:v>-4.0034023000000002E-3</c:v>
                </c:pt>
                <c:pt idx="2">
                  <c:v>-3.4577974E-3</c:v>
                </c:pt>
                <c:pt idx="3">
                  <c:v>-3.0030844000000002E-3</c:v>
                </c:pt>
                <c:pt idx="4">
                  <c:v>-2.4704157999999999E-3</c:v>
                </c:pt>
                <c:pt idx="5">
                  <c:v>-1.9767079999999998E-3</c:v>
                </c:pt>
                <c:pt idx="6">
                  <c:v>-1.4830172E-3</c:v>
                </c:pt>
                <c:pt idx="7">
                  <c:v>-9.7633930000000022E-4</c:v>
                </c:pt>
                <c:pt idx="8">
                  <c:v>-4.5664070000000037E-4</c:v>
                </c:pt>
                <c:pt idx="9">
                  <c:v>2.4079999999999658E-5</c:v>
                </c:pt>
                <c:pt idx="10">
                  <c:v>4.7875930000000009E-4</c:v>
                </c:pt>
                <c:pt idx="11">
                  <c:v>1.0114446E-3</c:v>
                </c:pt>
                <c:pt idx="12">
                  <c:v>1.5181564999999998E-3</c:v>
                </c:pt>
                <c:pt idx="13">
                  <c:v>1.9988429999999997E-3</c:v>
                </c:pt>
                <c:pt idx="14">
                  <c:v>2.4925340000000002E-3</c:v>
                </c:pt>
                <c:pt idx="15">
                  <c:v>3.0121819999999991E-3</c:v>
                </c:pt>
                <c:pt idx="16">
                  <c:v>3.4929199999999996E-3</c:v>
                </c:pt>
                <c:pt idx="17">
                  <c:v>4.0124999999999996E-3</c:v>
                </c:pt>
                <c:pt idx="18">
                  <c:v>4.5060214999999995E-3</c:v>
                </c:pt>
                <c:pt idx="19">
                  <c:v>2.3618329999999972E-4</c:v>
                </c:pt>
              </c:numCache>
            </c:numRef>
          </c:xVal>
          <c:yVal>
            <c:numRef>
              <c:f>zhang2015control!$R$12:$R$30</c:f>
              <c:numCache>
                <c:formatCode>General</c:formatCode>
                <c:ptCount val="19"/>
                <c:pt idx="0">
                  <c:v>0.22958392411111114</c:v>
                </c:pt>
                <c:pt idx="1">
                  <c:v>0.19332234411111113</c:v>
                </c:pt>
                <c:pt idx="2">
                  <c:v>0.16412214411111112</c:v>
                </c:pt>
                <c:pt idx="3">
                  <c:v>0.14199713411111112</c:v>
                </c:pt>
                <c:pt idx="4">
                  <c:v>0.11633166411111112</c:v>
                </c:pt>
                <c:pt idx="5">
                  <c:v>9.3319814111111149E-2</c:v>
                </c:pt>
                <c:pt idx="6">
                  <c:v>6.9424570111111139E-2</c:v>
                </c:pt>
                <c:pt idx="7">
                  <c:v>4.4644784111111141E-2</c:v>
                </c:pt>
                <c:pt idx="8">
                  <c:v>2.0747247111111131E-2</c:v>
                </c:pt>
                <c:pt idx="9">
                  <c:v>-1.3800608888888677E-3</c:v>
                </c:pt>
                <c:pt idx="10">
                  <c:v>-2.527185888888887E-2</c:v>
                </c:pt>
                <c:pt idx="11">
                  <c:v>-5.0053938888888871E-2</c:v>
                </c:pt>
                <c:pt idx="12">
                  <c:v>-7.3066938888888877E-2</c:v>
                </c:pt>
                <c:pt idx="13">
                  <c:v>-9.6961030888888869E-2</c:v>
                </c:pt>
                <c:pt idx="14">
                  <c:v>-0.12085627588888888</c:v>
                </c:pt>
                <c:pt idx="15">
                  <c:v>-0.14740398988888886</c:v>
                </c:pt>
                <c:pt idx="16">
                  <c:v>-0.16864791588888886</c:v>
                </c:pt>
                <c:pt idx="17">
                  <c:v>-0.19872919588888888</c:v>
                </c:pt>
                <c:pt idx="18">
                  <c:v>-0.23145835588888888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D-4628-A222-20E23A605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94399"/>
        <c:axId val="2093795647"/>
      </c:scatterChart>
      <c:valAx>
        <c:axId val="209379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5647"/>
        <c:crosses val="autoZero"/>
        <c:crossBetween val="midCat"/>
      </c:valAx>
      <c:valAx>
        <c:axId val="209379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9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3324584427E-2"/>
          <c:y val="7.63542578011081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gojic2008passivation!$A$2:$A$3</c:f>
              <c:strCache>
                <c:ptCount val="2"/>
                <c:pt idx="0">
                  <c:v>fig 1</c:v>
                </c:pt>
                <c:pt idx="1">
                  <c:v>anodic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gojic2008passivation!$B$5:$B$17</c:f>
              <c:numCache>
                <c:formatCode>General</c:formatCode>
                <c:ptCount val="13"/>
                <c:pt idx="0">
                  <c:v>-0.21093999999999999</c:v>
                </c:pt>
                <c:pt idx="1">
                  <c:v>-0.20710700000000001</c:v>
                </c:pt>
                <c:pt idx="2">
                  <c:v>-0.19727900000000001</c:v>
                </c:pt>
                <c:pt idx="3">
                  <c:v>-0.18382399999999999</c:v>
                </c:pt>
                <c:pt idx="4">
                  <c:v>-0.15451000000000001</c:v>
                </c:pt>
                <c:pt idx="5">
                  <c:v>-0.12764200000000001</c:v>
                </c:pt>
                <c:pt idx="6">
                  <c:v>-0.101969</c:v>
                </c:pt>
                <c:pt idx="7">
                  <c:v>-8.4826299999999993E-2</c:v>
                </c:pt>
                <c:pt idx="8">
                  <c:v>-7.2531399999999996E-2</c:v>
                </c:pt>
                <c:pt idx="9">
                  <c:v>-6.3842300000000005E-2</c:v>
                </c:pt>
                <c:pt idx="10">
                  <c:v>-5.9624099999999999E-2</c:v>
                </c:pt>
                <c:pt idx="11">
                  <c:v>-5.9375699999999997E-2</c:v>
                </c:pt>
                <c:pt idx="12">
                  <c:v>-5.8746199999999998E-2</c:v>
                </c:pt>
              </c:numCache>
            </c:numRef>
          </c:xVal>
          <c:yVal>
            <c:numRef>
              <c:f>gojic2008passivation!$C$5:$C$17</c:f>
              <c:numCache>
                <c:formatCode>General</c:formatCode>
                <c:ptCount val="13"/>
                <c:pt idx="0">
                  <c:v>-0.13087298256613572</c:v>
                </c:pt>
                <c:pt idx="1">
                  <c:v>-5.2420360100846206E-2</c:v>
                </c:pt>
                <c:pt idx="2">
                  <c:v>-3.2149927655352031E-2</c:v>
                </c:pt>
                <c:pt idx="3">
                  <c:v>-2.1936129433748449E-2</c:v>
                </c:pt>
                <c:pt idx="4">
                  <c:v>-1.1854957462545449E-2</c:v>
                </c:pt>
                <c:pt idx="5">
                  <c:v>-6.8281019984687144E-3</c:v>
                </c:pt>
                <c:pt idx="6">
                  <c:v>-3.5355745575563475E-3</c:v>
                </c:pt>
                <c:pt idx="7">
                  <c:v>-1.99232415320983E-3</c:v>
                </c:pt>
                <c:pt idx="8">
                  <c:v>-1.0307657986519836E-3</c:v>
                </c:pt>
                <c:pt idx="9">
                  <c:v>-4.309530909753506E-4</c:v>
                </c:pt>
                <c:pt idx="10">
                  <c:v>-2.5423187472969461E-5</c:v>
                </c:pt>
                <c:pt idx="11">
                  <c:v>-7.3984373406256707E-6</c:v>
                </c:pt>
                <c:pt idx="12">
                  <c:v>-1.3659663474288727E-4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73-402C-AE97-2E0D249B2F94}"/>
            </c:ext>
          </c:extLst>
        </c:ser>
        <c:ser>
          <c:idx val="1"/>
          <c:order val="1"/>
          <c:tx>
            <c:strRef>
              <c:f>gojic2008passivation!$A$19</c:f>
              <c:strCache>
                <c:ptCount val="1"/>
                <c:pt idx="0">
                  <c:v>cathodic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gojic2008passivation!$B$20:$B$35</c:f>
              <c:numCache>
                <c:formatCode>General</c:formatCode>
                <c:ptCount val="16"/>
                <c:pt idx="0">
                  <c:v>-5.9384300000000001E-2</c:v>
                </c:pt>
                <c:pt idx="1">
                  <c:v>-5.7380100000000003E-2</c:v>
                </c:pt>
                <c:pt idx="2">
                  <c:v>-5.2853499999999998E-2</c:v>
                </c:pt>
                <c:pt idx="3">
                  <c:v>-4.33722E-2</c:v>
                </c:pt>
                <c:pt idx="4">
                  <c:v>-2.1655899999999999E-2</c:v>
                </c:pt>
                <c:pt idx="5">
                  <c:v>1.8342199999999999E-2</c:v>
                </c:pt>
                <c:pt idx="6">
                  <c:v>6.8095699999999995E-2</c:v>
                </c:pt>
                <c:pt idx="7">
                  <c:v>0.114231</c:v>
                </c:pt>
                <c:pt idx="8">
                  <c:v>0.16645499999999999</c:v>
                </c:pt>
                <c:pt idx="9">
                  <c:v>0.19925000000000001</c:v>
                </c:pt>
                <c:pt idx="10">
                  <c:v>0.22111600000000001</c:v>
                </c:pt>
                <c:pt idx="11">
                  <c:v>0.24649799999999999</c:v>
                </c:pt>
                <c:pt idx="12">
                  <c:v>0.26700699999999999</c:v>
                </c:pt>
                <c:pt idx="13">
                  <c:v>0.277833</c:v>
                </c:pt>
                <c:pt idx="14">
                  <c:v>0.28875800000000001</c:v>
                </c:pt>
                <c:pt idx="15">
                  <c:v>0.29841499999999999</c:v>
                </c:pt>
              </c:numCache>
            </c:numRef>
          </c:xVal>
          <c:yVal>
            <c:numRef>
              <c:f>gojic2008passivation!$C$20:$C$35</c:f>
              <c:numCache>
                <c:formatCode>General</c:formatCode>
                <c:ptCount val="16"/>
                <c:pt idx="0">
                  <c:v>7.7202257519855162E-6</c:v>
                </c:pt>
                <c:pt idx="1">
                  <c:v>6.4860456351647659E-5</c:v>
                </c:pt>
                <c:pt idx="2">
                  <c:v>3.4856999484289054E-4</c:v>
                </c:pt>
                <c:pt idx="3">
                  <c:v>1.1985054134218936E-3</c:v>
                </c:pt>
                <c:pt idx="4">
                  <c:v>2.8719706676154644E-3</c:v>
                </c:pt>
                <c:pt idx="5">
                  <c:v>5.6887912809262375E-3</c:v>
                </c:pt>
                <c:pt idx="6">
                  <c:v>9.9236171276049188E-3</c:v>
                </c:pt>
                <c:pt idx="7">
                  <c:v>1.4911454236560382E-2</c:v>
                </c:pt>
                <c:pt idx="8">
                  <c:v>2.1480777664871491E-2</c:v>
                </c:pt>
                <c:pt idx="9">
                  <c:v>2.6629315306874516E-2</c:v>
                </c:pt>
                <c:pt idx="10">
                  <c:v>3.0297026026614139E-2</c:v>
                </c:pt>
                <c:pt idx="11">
                  <c:v>6.6691425442854196E-2</c:v>
                </c:pt>
                <c:pt idx="12">
                  <c:v>0.15314047858857427</c:v>
                </c:pt>
                <c:pt idx="13">
                  <c:v>0.27809296338178868</c:v>
                </c:pt>
                <c:pt idx="14">
                  <c:v>0.30952091459490516</c:v>
                </c:pt>
                <c:pt idx="15">
                  <c:v>0.44471317911948688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73-402C-AE97-2E0D249B2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4383"/>
        <c:axId val="2115282287"/>
      </c:scatterChart>
      <c:valAx>
        <c:axId val="2115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82287"/>
        <c:crosses val="autoZero"/>
        <c:crossBetween val="midCat"/>
      </c:valAx>
      <c:valAx>
        <c:axId val="21152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0903324584427E-2"/>
          <c:y val="7.6354257801108188E-2"/>
          <c:w val="0.90342366579177602"/>
          <c:h val="0.8981481481481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gojic2008passivation!$A$43:$A$44</c:f>
              <c:strCache>
                <c:ptCount val="2"/>
                <c:pt idx="0">
                  <c:v>fig2</c:v>
                </c:pt>
                <c:pt idx="1">
                  <c:v>anodic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gojic2008passivation!$B$45:$B$56</c:f>
              <c:numCache>
                <c:formatCode>General</c:formatCode>
                <c:ptCount val="12"/>
                <c:pt idx="0">
                  <c:v>-0.179421</c:v>
                </c:pt>
                <c:pt idx="1">
                  <c:v>-0.17684900000000001</c:v>
                </c:pt>
                <c:pt idx="2">
                  <c:v>-0.169132</c:v>
                </c:pt>
                <c:pt idx="3">
                  <c:v>-0.15626999999999999</c:v>
                </c:pt>
                <c:pt idx="4">
                  <c:v>-0.14340800000000001</c:v>
                </c:pt>
                <c:pt idx="5">
                  <c:v>-0.117685</c:v>
                </c:pt>
                <c:pt idx="6">
                  <c:v>-8.6816699999999997E-2</c:v>
                </c:pt>
                <c:pt idx="7">
                  <c:v>-7.1382600000000004E-2</c:v>
                </c:pt>
                <c:pt idx="8">
                  <c:v>-6.10932E-2</c:v>
                </c:pt>
                <c:pt idx="9">
                  <c:v>-5.5948600000000001E-2</c:v>
                </c:pt>
                <c:pt idx="10">
                  <c:v>-5.5948600000000001E-2</c:v>
                </c:pt>
                <c:pt idx="11">
                  <c:v>-5.5948600000000001E-2</c:v>
                </c:pt>
              </c:numCache>
            </c:numRef>
          </c:xVal>
          <c:yVal>
            <c:numRef>
              <c:f>gojic2008passivation!$C$45:$C$56</c:f>
              <c:numCache>
                <c:formatCode>General</c:formatCode>
                <c:ptCount val="12"/>
                <c:pt idx="0">
                  <c:v>-7.4624253548807182E-2</c:v>
                </c:pt>
                <c:pt idx="1">
                  <c:v>-3.2881377261216788E-2</c:v>
                </c:pt>
                <c:pt idx="2">
                  <c:v>-1.9797483970457337E-2</c:v>
                </c:pt>
                <c:pt idx="3">
                  <c:v>-1.5065029970520557E-2</c:v>
                </c:pt>
                <c:pt idx="4">
                  <c:v>-1.1242166162405037E-2</c:v>
                </c:pt>
                <c:pt idx="5">
                  <c:v>-4.9535893391222429E-3</c:v>
                </c:pt>
                <c:pt idx="6">
                  <c:v>-2.1826293957303454E-3</c:v>
                </c:pt>
                <c:pt idx="7">
                  <c:v>-1.215486109171802E-3</c:v>
                </c:pt>
                <c:pt idx="8">
                  <c:v>-6.0208803947540837E-4</c:v>
                </c:pt>
                <c:pt idx="9">
                  <c:v>-1.4773724634398526E-5</c:v>
                </c:pt>
                <c:pt idx="10">
                  <c:v>-6.5096853925550077E-5</c:v>
                </c:pt>
                <c:pt idx="11">
                  <c:v>-3.4863420972303604E-4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C-4283-9EE4-EBC84E234EB2}"/>
            </c:ext>
          </c:extLst>
        </c:ser>
        <c:ser>
          <c:idx val="1"/>
          <c:order val="1"/>
          <c:tx>
            <c:strRef>
              <c:f>gojic2008passivation!$A$58</c:f>
              <c:strCache>
                <c:ptCount val="1"/>
                <c:pt idx="0">
                  <c:v>cathodic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gojic2008passivation!$B$59:$B$73</c:f>
              <c:numCache>
                <c:formatCode>General</c:formatCode>
                <c:ptCount val="15"/>
                <c:pt idx="0">
                  <c:v>-5.0803899999999999E-2</c:v>
                </c:pt>
                <c:pt idx="1">
                  <c:v>-4.3086800000000001E-2</c:v>
                </c:pt>
                <c:pt idx="2">
                  <c:v>-3.53698E-2</c:v>
                </c:pt>
                <c:pt idx="3">
                  <c:v>-2.2508E-2</c:v>
                </c:pt>
                <c:pt idx="4">
                  <c:v>5.7877800000000002E-3</c:v>
                </c:pt>
                <c:pt idx="5">
                  <c:v>4.6945300000000002E-2</c:v>
                </c:pt>
                <c:pt idx="6">
                  <c:v>0.103537</c:v>
                </c:pt>
                <c:pt idx="7">
                  <c:v>0.175563</c:v>
                </c:pt>
                <c:pt idx="8">
                  <c:v>0.22700999999999999</c:v>
                </c:pt>
                <c:pt idx="9">
                  <c:v>0.26559500000000003</c:v>
                </c:pt>
                <c:pt idx="10">
                  <c:v>0.30932500000000002</c:v>
                </c:pt>
                <c:pt idx="11">
                  <c:v>0.35048200000000002</c:v>
                </c:pt>
                <c:pt idx="12">
                  <c:v>0.39163999999999999</c:v>
                </c:pt>
                <c:pt idx="13">
                  <c:v>0.46881</c:v>
                </c:pt>
                <c:pt idx="14">
                  <c:v>0.53569100000000003</c:v>
                </c:pt>
              </c:numCache>
            </c:numRef>
          </c:xVal>
          <c:yVal>
            <c:numRef>
              <c:f>gojic2008passivation!$C$59:$C$73</c:f>
              <c:numCache>
                <c:formatCode>General</c:formatCode>
                <c:ptCount val="15"/>
                <c:pt idx="0">
                  <c:v>1.5361725485899434E-5</c:v>
                </c:pt>
                <c:pt idx="1">
                  <c:v>1.5664624904754488E-4</c:v>
                </c:pt>
                <c:pt idx="2">
                  <c:v>5.4612241242768978E-4</c:v>
                </c:pt>
                <c:pt idx="3">
                  <c:v>1.1024781729776169E-3</c:v>
                </c:pt>
                <c:pt idx="4">
                  <c:v>2.0990848782620145E-3</c:v>
                </c:pt>
                <c:pt idx="5">
                  <c:v>3.3528953614664282E-3</c:v>
                </c:pt>
                <c:pt idx="6">
                  <c:v>5.7904191225389015E-3</c:v>
                </c:pt>
                <c:pt idx="7">
                  <c:v>1.0811849705944687E-2</c:v>
                </c:pt>
                <c:pt idx="8">
                  <c:v>1.6287708943006102E-2</c:v>
                </c:pt>
                <c:pt idx="9">
                  <c:v>2.0585432691601114E-2</c:v>
                </c:pt>
                <c:pt idx="10">
                  <c:v>2.3598260990413376E-2</c:v>
                </c:pt>
                <c:pt idx="11">
                  <c:v>2.6016567662159922E-2</c:v>
                </c:pt>
                <c:pt idx="12">
                  <c:v>3.1012016045510488E-2</c:v>
                </c:pt>
                <c:pt idx="13">
                  <c:v>4.8578041325699137E-2</c:v>
                </c:pt>
                <c:pt idx="14">
                  <c:v>7.7594332233443863E-2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5C-4283-9EE4-EBC84E234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74383"/>
        <c:axId val="2115282287"/>
      </c:scatterChart>
      <c:valAx>
        <c:axId val="21152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82287"/>
        <c:crosses val="autoZero"/>
        <c:crossBetween val="midCat"/>
      </c:valAx>
      <c:valAx>
        <c:axId val="21152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2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han1987electrochemistry!$E$13:$E$43</c:f>
              <c:numCache>
                <c:formatCode>General</c:formatCode>
                <c:ptCount val="31"/>
                <c:pt idx="0">
                  <c:v>-0.31779200000000002</c:v>
                </c:pt>
                <c:pt idx="1">
                  <c:v>-0.220003</c:v>
                </c:pt>
                <c:pt idx="2">
                  <c:v>-0.18118999999999999</c:v>
                </c:pt>
                <c:pt idx="3">
                  <c:v>-0.159189</c:v>
                </c:pt>
                <c:pt idx="4">
                  <c:v>-0.148919</c:v>
                </c:pt>
                <c:pt idx="5">
                  <c:v>-0.13863200000000001</c:v>
                </c:pt>
                <c:pt idx="6">
                  <c:v>-0.13825899999999999</c:v>
                </c:pt>
                <c:pt idx="9">
                  <c:v>-0.13825899999999999</c:v>
                </c:pt>
                <c:pt idx="10">
                  <c:v>-0.13193199999999999</c:v>
                </c:pt>
                <c:pt idx="11">
                  <c:v>-0.12705900000000001</c:v>
                </c:pt>
                <c:pt idx="12">
                  <c:v>-0.118752</c:v>
                </c:pt>
                <c:pt idx="13">
                  <c:v>-9.7038899999999997E-2</c:v>
                </c:pt>
                <c:pt idx="14">
                  <c:v>-6.5168699999999996E-2</c:v>
                </c:pt>
                <c:pt idx="15">
                  <c:v>-3.1612099999999997E-2</c:v>
                </c:pt>
                <c:pt idx="16">
                  <c:v>1.70873E-2</c:v>
                </c:pt>
                <c:pt idx="17">
                  <c:v>6.2419700000000002E-2</c:v>
                </c:pt>
                <c:pt idx="18">
                  <c:v>0.159807</c:v>
                </c:pt>
                <c:pt idx="19">
                  <c:v>0.25719500000000001</c:v>
                </c:pt>
                <c:pt idx="20">
                  <c:v>0.35290700000000003</c:v>
                </c:pt>
                <c:pt idx="21">
                  <c:v>0.44695000000000001</c:v>
                </c:pt>
                <c:pt idx="22">
                  <c:v>0.48894399999999999</c:v>
                </c:pt>
                <c:pt idx="23">
                  <c:v>0.49899399999999999</c:v>
                </c:pt>
                <c:pt idx="24">
                  <c:v>0.50226499999999996</c:v>
                </c:pt>
                <c:pt idx="25">
                  <c:v>0.50554200000000005</c:v>
                </c:pt>
                <c:pt idx="26">
                  <c:v>0.52055499999999999</c:v>
                </c:pt>
                <c:pt idx="27">
                  <c:v>0.52048700000000003</c:v>
                </c:pt>
                <c:pt idx="28">
                  <c:v>0.53217800000000004</c:v>
                </c:pt>
                <c:pt idx="29">
                  <c:v>0.54385799999999995</c:v>
                </c:pt>
                <c:pt idx="30">
                  <c:v>0.56386700000000001</c:v>
                </c:pt>
              </c:numCache>
            </c:numRef>
          </c:xVal>
          <c:yVal>
            <c:numRef>
              <c:f>han1987electrochemistry!$F$13:$F$43</c:f>
              <c:numCache>
                <c:formatCode>General</c:formatCode>
                <c:ptCount val="31"/>
                <c:pt idx="0">
                  <c:v>-6.1682220570495924E-2</c:v>
                </c:pt>
                <c:pt idx="1">
                  <c:v>-1.1595780877260863E-2</c:v>
                </c:pt>
                <c:pt idx="2">
                  <c:v>-4.9484592699398306E-3</c:v>
                </c:pt>
                <c:pt idx="3">
                  <c:v>-2.174953618815703E-3</c:v>
                </c:pt>
                <c:pt idx="4">
                  <c:v>-7.9551798026549381E-4</c:v>
                </c:pt>
                <c:pt idx="5">
                  <c:v>-2.6552780172045618E-4</c:v>
                </c:pt>
                <c:pt idx="6">
                  <c:v>-3.5478888043946296E-5</c:v>
                </c:pt>
                <c:pt idx="9">
                  <c:v>3.5478888043946296E-5</c:v>
                </c:pt>
                <c:pt idx="10">
                  <c:v>3.0010276719735687E-4</c:v>
                </c:pt>
                <c:pt idx="11">
                  <c:v>7.4944540293059021E-4</c:v>
                </c:pt>
                <c:pt idx="12">
                  <c:v>1.2592733138027594E-3</c:v>
                </c:pt>
                <c:pt idx="13">
                  <c:v>2.6215611956815167E-3</c:v>
                </c:pt>
                <c:pt idx="14">
                  <c:v>3.6736688011030322E-3</c:v>
                </c:pt>
                <c:pt idx="15">
                  <c:v>4.9939018213880082E-3</c:v>
                </c:pt>
                <c:pt idx="16">
                  <c:v>6.2006897204163651E-3</c:v>
                </c:pt>
                <c:pt idx="17">
                  <c:v>7.935969681957691E-3</c:v>
                </c:pt>
                <c:pt idx="18">
                  <c:v>1.3004390435513402E-2</c:v>
                </c:pt>
                <c:pt idx="19">
                  <c:v>2.1310321412425975E-2</c:v>
                </c:pt>
                <c:pt idx="20">
                  <c:v>3.3868035007043974E-2</c:v>
                </c:pt>
                <c:pt idx="21">
                  <c:v>5.0636070983116066E-2</c:v>
                </c:pt>
                <c:pt idx="22">
                  <c:v>5.7353509787473229E-2</c:v>
                </c:pt>
                <c:pt idx="23">
                  <c:v>6.8911229725834008E-2</c:v>
                </c:pt>
                <c:pt idx="24">
                  <c:v>0.1122767931966262</c:v>
                </c:pt>
                <c:pt idx="25">
                  <c:v>0.17743937537613733</c:v>
                </c:pt>
                <c:pt idx="26">
                  <c:v>0.32684361101433507</c:v>
                </c:pt>
                <c:pt idx="27">
                  <c:v>0.47128107460713703</c:v>
                </c:pt>
                <c:pt idx="28">
                  <c:v>0.70108390985321989</c:v>
                </c:pt>
                <c:pt idx="29">
                  <c:v>1.1085365066512263</c:v>
                </c:pt>
                <c:pt idx="30">
                  <c:v>2.606933782509786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8-41A7-B32A-546BF230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5776"/>
        <c:axId val="2117257856"/>
      </c:scatterChart>
      <c:valAx>
        <c:axId val="21172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7856"/>
        <c:crosses val="autoZero"/>
        <c:crossBetween val="midCat"/>
      </c:valAx>
      <c:valAx>
        <c:axId val="21172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han1987electrochemistry!$E$13:$E$36</c:f>
              <c:numCache>
                <c:formatCode>General</c:formatCode>
                <c:ptCount val="24"/>
                <c:pt idx="0">
                  <c:v>-0.31779200000000002</c:v>
                </c:pt>
                <c:pt idx="1">
                  <c:v>-0.220003</c:v>
                </c:pt>
                <c:pt idx="2">
                  <c:v>-0.18118999999999999</c:v>
                </c:pt>
                <c:pt idx="3">
                  <c:v>-0.159189</c:v>
                </c:pt>
                <c:pt idx="4">
                  <c:v>-0.148919</c:v>
                </c:pt>
                <c:pt idx="5">
                  <c:v>-0.13863200000000001</c:v>
                </c:pt>
                <c:pt idx="6">
                  <c:v>-0.13825899999999999</c:v>
                </c:pt>
                <c:pt idx="9">
                  <c:v>-0.13825899999999999</c:v>
                </c:pt>
                <c:pt idx="10">
                  <c:v>-0.13193199999999999</c:v>
                </c:pt>
                <c:pt idx="11">
                  <c:v>-0.12705900000000001</c:v>
                </c:pt>
                <c:pt idx="12">
                  <c:v>-0.118752</c:v>
                </c:pt>
                <c:pt idx="13">
                  <c:v>-9.7038899999999997E-2</c:v>
                </c:pt>
                <c:pt idx="14">
                  <c:v>-6.5168699999999996E-2</c:v>
                </c:pt>
                <c:pt idx="15">
                  <c:v>-3.1612099999999997E-2</c:v>
                </c:pt>
                <c:pt idx="16">
                  <c:v>1.70873E-2</c:v>
                </c:pt>
                <c:pt idx="17">
                  <c:v>6.2419700000000002E-2</c:v>
                </c:pt>
                <c:pt idx="18">
                  <c:v>0.159807</c:v>
                </c:pt>
                <c:pt idx="19">
                  <c:v>0.25719500000000001</c:v>
                </c:pt>
                <c:pt idx="20">
                  <c:v>0.35290700000000003</c:v>
                </c:pt>
                <c:pt idx="21">
                  <c:v>0.44695000000000001</c:v>
                </c:pt>
                <c:pt idx="22">
                  <c:v>0.48894399999999999</c:v>
                </c:pt>
                <c:pt idx="23">
                  <c:v>0.49899399999999999</c:v>
                </c:pt>
              </c:numCache>
            </c:numRef>
          </c:xVal>
          <c:yVal>
            <c:numRef>
              <c:f>han1987electrochemistry!$F$13:$F$36</c:f>
              <c:numCache>
                <c:formatCode>General</c:formatCode>
                <c:ptCount val="24"/>
                <c:pt idx="0">
                  <c:v>-6.1682220570495924E-2</c:v>
                </c:pt>
                <c:pt idx="1">
                  <c:v>-1.1595780877260863E-2</c:v>
                </c:pt>
                <c:pt idx="2">
                  <c:v>-4.9484592699398306E-3</c:v>
                </c:pt>
                <c:pt idx="3">
                  <c:v>-2.174953618815703E-3</c:v>
                </c:pt>
                <c:pt idx="4">
                  <c:v>-7.9551798026549381E-4</c:v>
                </c:pt>
                <c:pt idx="5">
                  <c:v>-2.6552780172045618E-4</c:v>
                </c:pt>
                <c:pt idx="6">
                  <c:v>-3.5478888043946296E-5</c:v>
                </c:pt>
                <c:pt idx="9">
                  <c:v>3.5478888043946296E-5</c:v>
                </c:pt>
                <c:pt idx="10">
                  <c:v>3.0010276719735687E-4</c:v>
                </c:pt>
                <c:pt idx="11">
                  <c:v>7.4944540293059021E-4</c:v>
                </c:pt>
                <c:pt idx="12">
                  <c:v>1.2592733138027594E-3</c:v>
                </c:pt>
                <c:pt idx="13">
                  <c:v>2.6215611956815167E-3</c:v>
                </c:pt>
                <c:pt idx="14">
                  <c:v>3.6736688011030322E-3</c:v>
                </c:pt>
                <c:pt idx="15">
                  <c:v>4.9939018213880082E-3</c:v>
                </c:pt>
                <c:pt idx="16">
                  <c:v>6.2006897204163651E-3</c:v>
                </c:pt>
                <c:pt idx="17">
                  <c:v>7.935969681957691E-3</c:v>
                </c:pt>
                <c:pt idx="18">
                  <c:v>1.3004390435513402E-2</c:v>
                </c:pt>
                <c:pt idx="19">
                  <c:v>2.1310321412425975E-2</c:v>
                </c:pt>
                <c:pt idx="20">
                  <c:v>3.3868035007043974E-2</c:v>
                </c:pt>
                <c:pt idx="21">
                  <c:v>5.0636070983116066E-2</c:v>
                </c:pt>
                <c:pt idx="22">
                  <c:v>5.7353509787473229E-2</c:v>
                </c:pt>
                <c:pt idx="23">
                  <c:v>6.8911229725834008E-2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F-4319-90AB-0F273D8A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59936"/>
        <c:axId val="2117261600"/>
      </c:scatterChart>
      <c:valAx>
        <c:axId val="211725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61600"/>
        <c:crosses val="autoZero"/>
        <c:crossBetween val="midCat"/>
      </c:valAx>
      <c:valAx>
        <c:axId val="211726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duval2003faradaic!$H$7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duval2003faradaic!$H$16:$H$57</c:f>
              <c:numCache>
                <c:formatCode>0.00E+00</c:formatCode>
                <c:ptCount val="42"/>
                <c:pt idx="0">
                  <c:v>0</c:v>
                </c:pt>
                <c:pt idx="5">
                  <c:v>5.0000000000000002E-5</c:v>
                </c:pt>
                <c:pt idx="11">
                  <c:v>9.5000000000000005E-5</c:v>
                </c:pt>
                <c:pt idx="16">
                  <c:v>1.2999999999999999E-4</c:v>
                </c:pt>
                <c:pt idx="21">
                  <c:v>1.6000000000000001E-4</c:v>
                </c:pt>
                <c:pt idx="26">
                  <c:v>1.9000000000000001E-4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4-4BA8-9B5F-46B1D7C544FE}"/>
            </c:ext>
          </c:extLst>
        </c:ser>
        <c:ser>
          <c:idx val="1"/>
          <c:order val="1"/>
          <c:tx>
            <c:strRef>
              <c:f>duval2003faradaic!$I$7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duval2003faradaic!$I$16:$I$57</c:f>
              <c:numCache>
                <c:formatCode>0.00E+00</c:formatCode>
                <c:ptCount val="42"/>
                <c:pt idx="0">
                  <c:v>0</c:v>
                </c:pt>
                <c:pt idx="5">
                  <c:v>3.0000000000000001E-5</c:v>
                </c:pt>
                <c:pt idx="11">
                  <c:v>5.0000000000000002E-5</c:v>
                </c:pt>
                <c:pt idx="16">
                  <c:v>6.0000000000000002E-5</c:v>
                </c:pt>
                <c:pt idx="21">
                  <c:v>6.3999999999999997E-5</c:v>
                </c:pt>
                <c:pt idx="26">
                  <c:v>6.3E-5</c:v>
                </c:pt>
                <c:pt idx="31">
                  <c:v>6.0000000000000002E-5</c:v>
                </c:pt>
                <c:pt idx="36">
                  <c:v>5.5999999999999999E-5</c:v>
                </c:pt>
                <c:pt idx="41">
                  <c:v>5.1E-5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4-4BA8-9B5F-46B1D7C544FE}"/>
            </c:ext>
          </c:extLst>
        </c:ser>
        <c:ser>
          <c:idx val="2"/>
          <c:order val="2"/>
          <c:tx>
            <c:strRef>
              <c:f>duval2003faradaic!$J$7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duval2003faradaic!$J$16:$J$57</c:f>
              <c:numCache>
                <c:formatCode>0.00E+00</c:formatCode>
                <c:ptCount val="42"/>
                <c:pt idx="0">
                  <c:v>0</c:v>
                </c:pt>
                <c:pt idx="5">
                  <c:v>1.9999999999999999E-6</c:v>
                </c:pt>
                <c:pt idx="11">
                  <c:v>5.0000000000000004E-6</c:v>
                </c:pt>
                <c:pt idx="16">
                  <c:v>7.9999999999999996E-6</c:v>
                </c:pt>
                <c:pt idx="21">
                  <c:v>1.0000000000000001E-5</c:v>
                </c:pt>
                <c:pt idx="26">
                  <c:v>9.0000000000000002E-6</c:v>
                </c:pt>
                <c:pt idx="31">
                  <c:v>7.9999999999999996E-6</c:v>
                </c:pt>
                <c:pt idx="36">
                  <c:v>5.0000000000000004E-6</c:v>
                </c:pt>
                <c:pt idx="41">
                  <c:v>3.0000000000000001E-6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4-4BA8-9B5F-46B1D7C544FE}"/>
            </c:ext>
          </c:extLst>
        </c:ser>
        <c:ser>
          <c:idx val="3"/>
          <c:order val="3"/>
          <c:tx>
            <c:strRef>
              <c:f>duval2003faradaic!$K$7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duval2003faradaic!$K$16:$K$57</c:f>
              <c:numCache>
                <c:formatCode>0.00E+00</c:formatCode>
                <c:ptCount val="42"/>
                <c:pt idx="0">
                  <c:v>0</c:v>
                </c:pt>
                <c:pt idx="5">
                  <c:v>0</c:v>
                </c:pt>
                <c:pt idx="11">
                  <c:v>0</c:v>
                </c:pt>
                <c:pt idx="16">
                  <c:v>0</c:v>
                </c:pt>
                <c:pt idx="21">
                  <c:v>0</c:v>
                </c:pt>
                <c:pt idx="26">
                  <c:v>0</c:v>
                </c:pt>
                <c:pt idx="31">
                  <c:v>0</c:v>
                </c:pt>
                <c:pt idx="36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74-4BA8-9B5F-46B1D7C544FE}"/>
            </c:ext>
          </c:extLst>
        </c:ser>
        <c:ser>
          <c:idx val="4"/>
          <c:order val="4"/>
          <c:tx>
            <c:strRef>
              <c:f>duval2003faradaic!$L$7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duval2003faradaic!$L$16:$L$57</c:f>
              <c:numCache>
                <c:formatCode>0.00E+00</c:formatCode>
                <c:ptCount val="42"/>
                <c:pt idx="0">
                  <c:v>0</c:v>
                </c:pt>
                <c:pt idx="5">
                  <c:v>2.5000000000000001E-5</c:v>
                </c:pt>
                <c:pt idx="11">
                  <c:v>4.1E-5</c:v>
                </c:pt>
                <c:pt idx="16">
                  <c:v>5.5000000000000002E-5</c:v>
                </c:pt>
                <c:pt idx="21">
                  <c:v>6.4999999999999994E-5</c:v>
                </c:pt>
                <c:pt idx="26">
                  <c:v>7.2999999999999999E-5</c:v>
                </c:pt>
                <c:pt idx="31">
                  <c:v>7.8999999999999996E-5</c:v>
                </c:pt>
                <c:pt idx="36">
                  <c:v>8.2999999999999998E-5</c:v>
                </c:pt>
                <c:pt idx="41">
                  <c:v>8.6000000000000003E-5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74-4BA8-9B5F-46B1D7C544FE}"/>
            </c:ext>
          </c:extLst>
        </c:ser>
        <c:ser>
          <c:idx val="5"/>
          <c:order val="5"/>
          <c:tx>
            <c:strRef>
              <c:f>duval2003faradaic!$M$7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duval2003faradaic!$G$16:$G$57</c:f>
              <c:numCache>
                <c:formatCode>0.00E+00</c:formatCode>
                <c:ptCount val="42"/>
                <c:pt idx="0">
                  <c:v>0</c:v>
                </c:pt>
                <c:pt idx="5">
                  <c:v>0.05</c:v>
                </c:pt>
                <c:pt idx="11">
                  <c:v>0.1</c:v>
                </c:pt>
                <c:pt idx="16">
                  <c:v>0.15</c:v>
                </c:pt>
                <c:pt idx="21">
                  <c:v>0.2</c:v>
                </c:pt>
                <c:pt idx="26">
                  <c:v>0.25</c:v>
                </c:pt>
                <c:pt idx="31">
                  <c:v>0.3</c:v>
                </c:pt>
                <c:pt idx="36">
                  <c:v>0.35</c:v>
                </c:pt>
                <c:pt idx="41">
                  <c:v>0.4</c:v>
                </c:pt>
              </c:numCache>
            </c:numRef>
          </c:xVal>
          <c:yVal>
            <c:numRef>
              <c:f>duval2003faradaic!$M$16:$M$57</c:f>
              <c:numCache>
                <c:formatCode>0.00E+00</c:formatCode>
                <c:ptCount val="42"/>
                <c:pt idx="0">
                  <c:v>0</c:v>
                </c:pt>
                <c:pt idx="5">
                  <c:v>2.0000000000000002E-5</c:v>
                </c:pt>
                <c:pt idx="11">
                  <c:v>3.8999999999999999E-5</c:v>
                </c:pt>
                <c:pt idx="16">
                  <c:v>5.1999999999999997E-5</c:v>
                </c:pt>
                <c:pt idx="21">
                  <c:v>6.0000000000000002E-5</c:v>
                </c:pt>
                <c:pt idx="26">
                  <c:v>6.6000000000000005E-5</c:v>
                </c:pt>
                <c:pt idx="31">
                  <c:v>6.9999999999999994E-5</c:v>
                </c:pt>
                <c:pt idx="36">
                  <c:v>6.9999999999999994E-5</c:v>
                </c:pt>
                <c:pt idx="41">
                  <c:v>6.9999999999999994E-5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74-4BA8-9B5F-46B1D7C54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985023"/>
        <c:axId val="2026985855"/>
      </c:scatterChart>
      <c:valAx>
        <c:axId val="202698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855"/>
        <c:crosses val="autoZero"/>
        <c:crossBetween val="midCat"/>
      </c:valAx>
      <c:valAx>
        <c:axId val="2026985855"/>
        <c:scaling>
          <c:orientation val="minMax"/>
          <c:max val="2.0000000000000006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85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duval2003faradaic!$B$16:$B$35</c:f>
              <c:numCache>
                <c:formatCode>0.00E+00</c:formatCode>
                <c:ptCount val="20"/>
                <c:pt idx="0">
                  <c:v>0</c:v>
                </c:pt>
                <c:pt idx="1">
                  <c:v>1.0000000000000001E-5</c:v>
                </c:pt>
                <c:pt idx="2">
                  <c:v>1.5E-5</c:v>
                </c:pt>
                <c:pt idx="3">
                  <c:v>2.0000000000000002E-5</c:v>
                </c:pt>
                <c:pt idx="4">
                  <c:v>2.5000000000000001E-5</c:v>
                </c:pt>
                <c:pt idx="5">
                  <c:v>3.0000000000000001E-5</c:v>
                </c:pt>
                <c:pt idx="6">
                  <c:v>4.5000000000000003E-5</c:v>
                </c:pt>
                <c:pt idx="7">
                  <c:v>5.0000000000000002E-5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6.4999999999999994E-5</c:v>
                </c:pt>
                <c:pt idx="11">
                  <c:v>7.4999999999999993E-5</c:v>
                </c:pt>
                <c:pt idx="12">
                  <c:v>8.0000000000000007E-5</c:v>
                </c:pt>
                <c:pt idx="13">
                  <c:v>9.0000000000000006E-5</c:v>
                </c:pt>
                <c:pt idx="14">
                  <c:v>1E-4</c:v>
                </c:pt>
                <c:pt idx="15">
                  <c:v>1.2E-4</c:v>
                </c:pt>
                <c:pt idx="16">
                  <c:v>1.45E-4</c:v>
                </c:pt>
                <c:pt idx="17">
                  <c:v>1.8000000000000001E-4</c:v>
                </c:pt>
                <c:pt idx="18">
                  <c:v>2.1000000000000001E-4</c:v>
                </c:pt>
                <c:pt idx="19">
                  <c:v>2.5000000000000001E-4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2D5-9EFE-E1E1DB1368F2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duval2003faradaic!$C$16:$C$35</c:f>
              <c:numCache>
                <c:formatCode>0.00E+00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6.9999999999999999E-6</c:v>
                </c:pt>
                <c:pt idx="8">
                  <c:v>8.4999999999999999E-6</c:v>
                </c:pt>
                <c:pt idx="9">
                  <c:v>1.0000000000000001E-5</c:v>
                </c:pt>
                <c:pt idx="10">
                  <c:v>1.15E-5</c:v>
                </c:pt>
                <c:pt idx="11">
                  <c:v>1.2999999999999999E-5</c:v>
                </c:pt>
                <c:pt idx="12">
                  <c:v>1.5E-5</c:v>
                </c:pt>
                <c:pt idx="13">
                  <c:v>2.0000000000000002E-5</c:v>
                </c:pt>
                <c:pt idx="14">
                  <c:v>2.5000000000000001E-5</c:v>
                </c:pt>
                <c:pt idx="15">
                  <c:v>3.4999999999999997E-5</c:v>
                </c:pt>
                <c:pt idx="16">
                  <c:v>4.5000000000000003E-5</c:v>
                </c:pt>
                <c:pt idx="17">
                  <c:v>5.5000000000000002E-5</c:v>
                </c:pt>
                <c:pt idx="18">
                  <c:v>6.9999999999999994E-5</c:v>
                </c:pt>
                <c:pt idx="19">
                  <c:v>8.0000000000000007E-5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3-42D5-9EFE-E1E1DB1368F2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duval2003faradaic!$D$16:$D$35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4.9999999999999998E-7</c:v>
                </c:pt>
                <c:pt idx="5">
                  <c:v>9.9999999999999995E-7</c:v>
                </c:pt>
                <c:pt idx="6">
                  <c:v>1.5E-6</c:v>
                </c:pt>
                <c:pt idx="7">
                  <c:v>1.9999999999999999E-6</c:v>
                </c:pt>
                <c:pt idx="8">
                  <c:v>2.5000000000000002E-6</c:v>
                </c:pt>
                <c:pt idx="9">
                  <c:v>3.0000000000000001E-6</c:v>
                </c:pt>
                <c:pt idx="10">
                  <c:v>3.4999999999999999E-6</c:v>
                </c:pt>
                <c:pt idx="11">
                  <c:v>3.9999999999999998E-6</c:v>
                </c:pt>
                <c:pt idx="12">
                  <c:v>4.5000000000000001E-6</c:v>
                </c:pt>
                <c:pt idx="13">
                  <c:v>5.0000000000000004E-6</c:v>
                </c:pt>
                <c:pt idx="14">
                  <c:v>6.4999999999999996E-6</c:v>
                </c:pt>
                <c:pt idx="15">
                  <c:v>7.9999999999999996E-6</c:v>
                </c:pt>
                <c:pt idx="16">
                  <c:v>1.0000000000000001E-5</c:v>
                </c:pt>
                <c:pt idx="17">
                  <c:v>1.2999999999999999E-5</c:v>
                </c:pt>
                <c:pt idx="18">
                  <c:v>1.5999999999999999E-5</c:v>
                </c:pt>
                <c:pt idx="19">
                  <c:v>2.0000000000000002E-5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33-42D5-9EFE-E1E1DB1368F2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duval2003faradaic!$A$16:$A$35</c:f>
              <c:numCache>
                <c:formatCode>0.00E+00</c:formatCode>
                <c:ptCount val="2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</c:numCache>
            </c:numRef>
          </c:xVal>
          <c:yVal>
            <c:numRef>
              <c:f>duval2003faradaic!$E$16:$E$35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2.4999999999999999E-7</c:v>
                </c:pt>
                <c:pt idx="14">
                  <c:v>4.9999999999999998E-7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3.9999999999999998E-6</c:v>
                </c:pt>
                <c:pt idx="19">
                  <c:v>5.0000000000000004E-6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3-42D5-9EFE-E1E1DB13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895919"/>
        <c:axId val="1992896335"/>
      </c:scatterChart>
      <c:valAx>
        <c:axId val="199289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6335"/>
        <c:crosses val="autoZero"/>
        <c:crossBetween val="midCat"/>
      </c:valAx>
      <c:valAx>
        <c:axId val="19928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9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333375</xdr:colOff>
      <xdr:row>10</xdr:row>
      <xdr:rowOff>71437</xdr:rowOff>
    </xdr:from>
    <xdr:to>
      <xdr:col>25</xdr:col>
      <xdr:colOff>314325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209550</xdr:colOff>
      <xdr:row>46</xdr:row>
      <xdr:rowOff>161925</xdr:rowOff>
    </xdr:from>
    <xdr:to>
      <xdr:col>25</xdr:col>
      <xdr:colOff>190500</xdr:colOff>
      <xdr:row>61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24</xdr:col>
      <xdr:colOff>590550</xdr:colOff>
      <xdr:row>45</xdr:row>
      <xdr:rowOff>14288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176212</xdr:colOff>
      <xdr:row>2</xdr:row>
      <xdr:rowOff>28575</xdr:rowOff>
    </xdr:from>
    <xdr:to>
      <xdr:col>15</xdr:col>
      <xdr:colOff>481012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17</xdr:row>
      <xdr:rowOff>171450</xdr:rowOff>
    </xdr:from>
    <xdr:to>
      <xdr:col>18</xdr:col>
      <xdr:colOff>342900</xdr:colOff>
      <xdr:row>32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15</xdr:row>
      <xdr:rowOff>114300</xdr:rowOff>
    </xdr:from>
    <xdr:to>
      <xdr:col>16</xdr:col>
      <xdr:colOff>933450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31</xdr:row>
      <xdr:rowOff>152400</xdr:rowOff>
    </xdr:from>
    <xdr:to>
      <xdr:col>16</xdr:col>
      <xdr:colOff>800100</xdr:colOff>
      <xdr:row>46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136663</xdr:colOff>
      <xdr:row>34</xdr:row>
      <xdr:rowOff>82826</xdr:rowOff>
    </xdr:from>
    <xdr:to>
      <xdr:col>27</xdr:col>
      <xdr:colOff>381000</xdr:colOff>
      <xdr:row>57</xdr:row>
      <xdr:rowOff>33958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102705</xdr:rowOff>
    </xdr:from>
    <xdr:to>
      <xdr:col>5</xdr:col>
      <xdr:colOff>66261</xdr:colOff>
      <xdr:row>50</xdr:row>
      <xdr:rowOff>8283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80962</xdr:colOff>
      <xdr:row>1</xdr:row>
      <xdr:rowOff>171450</xdr:rowOff>
    </xdr:from>
    <xdr:to>
      <xdr:col>21</xdr:col>
      <xdr:colOff>385762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17</xdr:row>
      <xdr:rowOff>85725</xdr:rowOff>
    </xdr:from>
    <xdr:to>
      <xdr:col>21</xdr:col>
      <xdr:colOff>428625</xdr:colOff>
      <xdr:row>31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17</xdr:row>
      <xdr:rowOff>76200</xdr:rowOff>
    </xdr:from>
    <xdr:to>
      <xdr:col>22</xdr:col>
      <xdr:colOff>495300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32</xdr:row>
      <xdr:rowOff>95250</xdr:rowOff>
    </xdr:from>
    <xdr:to>
      <xdr:col>22</xdr:col>
      <xdr:colOff>457200</xdr:colOff>
      <xdr:row>46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53</xdr:row>
      <xdr:rowOff>0</xdr:rowOff>
    </xdr:from>
    <xdr:to>
      <xdr:col>25</xdr:col>
      <xdr:colOff>304800</xdr:colOff>
      <xdr:row>67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66675</xdr:colOff>
      <xdr:row>83</xdr:row>
      <xdr:rowOff>85725</xdr:rowOff>
    </xdr:from>
    <xdr:to>
      <xdr:col>18</xdr:col>
      <xdr:colOff>371475</xdr:colOff>
      <xdr:row>97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106</xdr:row>
      <xdr:rowOff>47625</xdr:rowOff>
    </xdr:from>
    <xdr:to>
      <xdr:col>17</xdr:col>
      <xdr:colOff>323850</xdr:colOff>
      <xdr:row>120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7" sqref="E7"/>
    </sheetView>
  </sheetViews>
  <sheetFormatPr defaultRowHeight="15" x14ac:dyDescent="0.25"/>
  <sheetData>
    <row r="1" spans="1:5" x14ac:dyDescent="0.25">
      <c r="A1" t="s">
        <v>235</v>
      </c>
      <c r="E1" t="s">
        <v>253</v>
      </c>
    </row>
    <row r="2" spans="1:5" x14ac:dyDescent="0.25">
      <c r="A2" t="s">
        <v>241</v>
      </c>
      <c r="B2" t="s">
        <v>242</v>
      </c>
    </row>
    <row r="3" spans="1:5" x14ac:dyDescent="0.25">
      <c r="B3" t="s">
        <v>243</v>
      </c>
      <c r="E3" t="s">
        <v>257</v>
      </c>
    </row>
    <row r="4" spans="1:5" x14ac:dyDescent="0.25">
      <c r="B4" t="s">
        <v>248</v>
      </c>
    </row>
    <row r="5" spans="1:5" x14ac:dyDescent="0.25">
      <c r="B5" t="s">
        <v>249</v>
      </c>
    </row>
    <row r="6" spans="1:5" x14ac:dyDescent="0.25">
      <c r="A6" t="s">
        <v>254</v>
      </c>
      <c r="B6" t="s">
        <v>255</v>
      </c>
      <c r="E6" t="s">
        <v>252</v>
      </c>
    </row>
    <row r="7" spans="1:5" x14ac:dyDescent="0.25">
      <c r="B7" t="s">
        <v>256</v>
      </c>
      <c r="E7" t="s">
        <v>258</v>
      </c>
    </row>
    <row r="8" spans="1:5" x14ac:dyDescent="0.25">
      <c r="A8" t="s">
        <v>246</v>
      </c>
      <c r="B8" t="s">
        <v>247</v>
      </c>
    </row>
    <row r="9" spans="1:5" x14ac:dyDescent="0.25">
      <c r="A9" t="s">
        <v>233</v>
      </c>
      <c r="B9" t="s">
        <v>234</v>
      </c>
    </row>
    <row r="10" spans="1:5" x14ac:dyDescent="0.25">
      <c r="B10" t="s">
        <v>244</v>
      </c>
    </row>
    <row r="11" spans="1:5" x14ac:dyDescent="0.25">
      <c r="B11" t="s">
        <v>245</v>
      </c>
    </row>
    <row r="12" spans="1:5" x14ac:dyDescent="0.25">
      <c r="A12" t="s">
        <v>236</v>
      </c>
      <c r="B12" t="s">
        <v>237</v>
      </c>
    </row>
    <row r="13" spans="1:5" x14ac:dyDescent="0.25">
      <c r="B13" t="s">
        <v>238</v>
      </c>
    </row>
    <row r="14" spans="1:5" x14ac:dyDescent="0.25">
      <c r="B14" t="s">
        <v>239</v>
      </c>
    </row>
    <row r="15" spans="1:5" x14ac:dyDescent="0.25">
      <c r="B15" t="s">
        <v>240</v>
      </c>
    </row>
    <row r="16" spans="1:5" x14ac:dyDescent="0.25">
      <c r="B16" t="s">
        <v>250</v>
      </c>
      <c r="E16" t="s">
        <v>252</v>
      </c>
    </row>
    <row r="17" spans="2:2" x14ac:dyDescent="0.25">
      <c r="B17" t="s">
        <v>251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A43" workbookViewId="0">
      <selection activeCell="J64" sqref="J64"/>
    </sheetView>
  </sheetViews>
  <sheetFormatPr defaultRowHeight="15" x14ac:dyDescent="0.25"/>
  <cols>
    <col min="2" max="2" width="13.7109375" customWidth="1"/>
  </cols>
  <sheetData>
    <row r="1" spans="1:22" x14ac:dyDescent="0.25">
      <c r="A1" t="s">
        <v>66</v>
      </c>
      <c r="E1" t="s">
        <v>44</v>
      </c>
      <c r="J1" t="s">
        <v>69</v>
      </c>
      <c r="M1" t="s">
        <v>76</v>
      </c>
      <c r="N1" t="s">
        <v>74</v>
      </c>
      <c r="O1" t="s">
        <v>75</v>
      </c>
      <c r="P1" t="s">
        <v>77</v>
      </c>
      <c r="Q1" t="s">
        <v>81</v>
      </c>
      <c r="R1" t="s">
        <v>89</v>
      </c>
      <c r="S1" t="s">
        <v>90</v>
      </c>
      <c r="U1" t="s">
        <v>78</v>
      </c>
    </row>
    <row r="2" spans="1:22" x14ac:dyDescent="0.25">
      <c r="A2" s="1" t="s">
        <v>31</v>
      </c>
      <c r="B2" s="1">
        <v>7.5999999999999998E-2</v>
      </c>
      <c r="C2" s="1" t="s">
        <v>17</v>
      </c>
      <c r="E2" t="s">
        <v>45</v>
      </c>
      <c r="F2" s="1" t="s">
        <v>46</v>
      </c>
      <c r="G2" s="1" t="s">
        <v>48</v>
      </c>
      <c r="H2" s="1" t="s">
        <v>47</v>
      </c>
      <c r="J2" s="4" t="s">
        <v>14</v>
      </c>
      <c r="K2" s="5">
        <f>B2/B3/B7</f>
        <v>17531.718569780853</v>
      </c>
      <c r="L2" s="1">
        <v>1</v>
      </c>
      <c r="M2" t="s">
        <v>86</v>
      </c>
      <c r="N2" s="1">
        <v>9.3109999999999998E-9</v>
      </c>
      <c r="O2">
        <v>349.65</v>
      </c>
      <c r="P2" s="1">
        <v>1E-4</v>
      </c>
      <c r="Q2">
        <v>1</v>
      </c>
      <c r="R2" s="1">
        <f>N2*P2*Q2*$V$2^2/($V$3*$V$4)</f>
        <v>3.4966324737397106E-6</v>
      </c>
      <c r="S2" s="1">
        <f>$V$2^2/($V$3*$V$4)*Q2^2*N2*P2</f>
        <v>3.496632473739711E-6</v>
      </c>
      <c r="U2" t="s">
        <v>79</v>
      </c>
      <c r="V2">
        <v>96485.336500000005</v>
      </c>
    </row>
    <row r="3" spans="1:22" x14ac:dyDescent="0.25">
      <c r="A3" s="1" t="s">
        <v>15</v>
      </c>
      <c r="B3" s="1">
        <v>2.5499999999999998E-2</v>
      </c>
      <c r="C3" s="1" t="s">
        <v>19</v>
      </c>
      <c r="E3">
        <v>1</v>
      </c>
      <c r="F3">
        <v>1</v>
      </c>
      <c r="G3" s="1">
        <v>1000</v>
      </c>
      <c r="H3" s="1">
        <v>1000</v>
      </c>
      <c r="L3" s="1">
        <v>1</v>
      </c>
      <c r="M3" t="s">
        <v>72</v>
      </c>
      <c r="N3" s="1">
        <v>5.2730000000000003E-9</v>
      </c>
      <c r="O3">
        <v>198</v>
      </c>
      <c r="P3" s="1">
        <v>1E-4</v>
      </c>
      <c r="Q3">
        <v>1</v>
      </c>
      <c r="R3" s="1">
        <f t="shared" ref="R3:R6" si="0">N3*P3*Q3*$V$2^2/($V$3*$V$4)</f>
        <v>1.980210829559607E-6</v>
      </c>
      <c r="S3" s="1">
        <f t="shared" ref="S3:S6" si="1">$V$2^2/($V$3*$V$4)*Q3^2*N3*P3</f>
        <v>1.9802108295596066E-6</v>
      </c>
      <c r="U3" t="s">
        <v>80</v>
      </c>
      <c r="V3">
        <v>8.3144621000000001</v>
      </c>
    </row>
    <row r="4" spans="1:22" x14ac:dyDescent="0.25">
      <c r="E4" s="1">
        <v>1E-3</v>
      </c>
      <c r="F4" s="1">
        <v>1E-3</v>
      </c>
      <c r="G4">
        <v>1</v>
      </c>
      <c r="H4">
        <v>1</v>
      </c>
      <c r="L4" s="1">
        <v>1</v>
      </c>
      <c r="M4" t="s">
        <v>70</v>
      </c>
      <c r="N4" s="1">
        <v>1.8E-9</v>
      </c>
      <c r="O4">
        <v>73.48</v>
      </c>
      <c r="P4" s="1">
        <f>S8</f>
        <v>719.2993829904201</v>
      </c>
      <c r="Q4">
        <v>1</v>
      </c>
      <c r="R4" s="1">
        <f t="shared" si="0"/>
        <v>4.8622339658784588</v>
      </c>
      <c r="S4" s="1">
        <f t="shared" si="1"/>
        <v>4.8622339658784579</v>
      </c>
      <c r="U4" t="s">
        <v>82</v>
      </c>
      <c r="V4">
        <v>298.14999999999998</v>
      </c>
    </row>
    <row r="5" spans="1:22" x14ac:dyDescent="0.25">
      <c r="A5" t="s">
        <v>27</v>
      </c>
      <c r="L5" s="1">
        <v>1</v>
      </c>
      <c r="M5" t="s">
        <v>71</v>
      </c>
      <c r="N5" s="1">
        <v>1.9019999999999998E-9</v>
      </c>
      <c r="O5">
        <v>71.42</v>
      </c>
      <c r="P5" s="1">
        <f>P4</f>
        <v>719.2993829904201</v>
      </c>
      <c r="Q5">
        <v>1</v>
      </c>
      <c r="R5" s="1">
        <f t="shared" si="0"/>
        <v>5.1377605572782379</v>
      </c>
      <c r="S5" s="1">
        <f t="shared" si="1"/>
        <v>5.137760557278237</v>
      </c>
      <c r="U5" t="s">
        <v>83</v>
      </c>
      <c r="V5">
        <f>V2/V3/V4</f>
        <v>38.921748687348185</v>
      </c>
    </row>
    <row r="6" spans="1:22" x14ac:dyDescent="0.25">
      <c r="A6" t="s">
        <v>28</v>
      </c>
      <c r="B6" s="1">
        <f>0.1*100</f>
        <v>10</v>
      </c>
      <c r="E6" t="s">
        <v>49</v>
      </c>
      <c r="F6" t="s">
        <v>50</v>
      </c>
      <c r="L6" s="1">
        <f>1/3</f>
        <v>0.33333333333333331</v>
      </c>
      <c r="M6" t="s">
        <v>73</v>
      </c>
      <c r="N6" s="1">
        <v>5.4099999999999999E-10</v>
      </c>
      <c r="O6">
        <v>61</v>
      </c>
      <c r="P6">
        <v>0</v>
      </c>
      <c r="Q6">
        <v>3</v>
      </c>
      <c r="R6" s="1">
        <f t="shared" si="0"/>
        <v>0</v>
      </c>
      <c r="S6" s="1">
        <f t="shared" si="1"/>
        <v>0</v>
      </c>
      <c r="U6" t="s">
        <v>87</v>
      </c>
      <c r="V6" s="1">
        <v>6.0221399999999997E+23</v>
      </c>
    </row>
    <row r="7" spans="1:22" x14ac:dyDescent="0.25">
      <c r="A7" t="s">
        <v>16</v>
      </c>
      <c r="B7" s="1">
        <v>1.7000000000000001E-4</v>
      </c>
      <c r="E7">
        <v>1</v>
      </c>
      <c r="F7" s="1">
        <v>100000</v>
      </c>
      <c r="Q7" t="s">
        <v>84</v>
      </c>
      <c r="R7" s="1">
        <f>SUM(R2:R3)</f>
        <v>5.4768433032993176E-6</v>
      </c>
      <c r="S7" s="1">
        <f>SUM(S2:S3)</f>
        <v>5.4768433032993176E-6</v>
      </c>
      <c r="U7" t="s">
        <v>88</v>
      </c>
      <c r="V7" s="1">
        <f>V2/V6</f>
        <v>1.6021769088729256E-19</v>
      </c>
    </row>
    <row r="8" spans="1:22" x14ac:dyDescent="0.25">
      <c r="A8" t="s">
        <v>29</v>
      </c>
      <c r="B8">
        <v>1.82</v>
      </c>
      <c r="Q8" s="2" t="s">
        <v>21</v>
      </c>
      <c r="R8" s="1">
        <f>(B6-R7)/($V$2^2/($V$3*$V$4)*(Q4*N4+Q5*N5))</f>
        <v>719.29938299042033</v>
      </c>
      <c r="S8" s="3">
        <f>($B$6-$S$7)/($Q$4^2*$N$4+$Q$5^2*$N$5)*$V$3*$V$4/$V$2^2</f>
        <v>719.2993829904201</v>
      </c>
      <c r="T8" s="3">
        <f>($B$6)/($Q$4^2*$N$4+$Q$5^2*$N$5)*$V$3*$V$4/$V$2^2</f>
        <v>719.29977693963679</v>
      </c>
    </row>
    <row r="9" spans="1:22" x14ac:dyDescent="0.25">
      <c r="A9" t="s">
        <v>30</v>
      </c>
      <c r="B9">
        <v>0.55000000000000004</v>
      </c>
      <c r="Q9" t="s">
        <v>91</v>
      </c>
      <c r="S9" s="1">
        <f>0.001*S8</f>
        <v>0.71929938299042007</v>
      </c>
    </row>
    <row r="10" spans="1:22" x14ac:dyDescent="0.25">
      <c r="A10" t="s">
        <v>8</v>
      </c>
      <c r="B10">
        <f>0.0000001*100^2</f>
        <v>1E-3</v>
      </c>
      <c r="Q10" t="s">
        <v>85</v>
      </c>
      <c r="R10" s="1">
        <f>SUM(R2:R6)</f>
        <v>10</v>
      </c>
      <c r="S10" s="1">
        <f>SUM(S2:S6)</f>
        <v>9.9999999999999982</v>
      </c>
    </row>
    <row r="11" spans="1:22" x14ac:dyDescent="0.25">
      <c r="A11" t="s">
        <v>13</v>
      </c>
      <c r="B11">
        <f>0.000003*100^2</f>
        <v>3.0000000000000002E-2</v>
      </c>
    </row>
    <row r="13" spans="1:22" x14ac:dyDescent="0.25">
      <c r="A13" t="s">
        <v>14</v>
      </c>
      <c r="B13" s="1">
        <f>B2/B3/B7</f>
        <v>17531.718569780853</v>
      </c>
    </row>
    <row r="15" spans="1:22" x14ac:dyDescent="0.25">
      <c r="A15" t="s">
        <v>2</v>
      </c>
      <c r="B15" t="s">
        <v>0</v>
      </c>
      <c r="D15" t="s">
        <v>3</v>
      </c>
      <c r="F15" t="s">
        <v>4</v>
      </c>
      <c r="H15" t="s">
        <v>5</v>
      </c>
      <c r="J15" t="s">
        <v>23</v>
      </c>
      <c r="L15" t="s">
        <v>24</v>
      </c>
      <c r="N15" t="s">
        <v>32</v>
      </c>
    </row>
    <row r="16" spans="1:22" x14ac:dyDescent="0.25">
      <c r="A16" t="s">
        <v>11</v>
      </c>
      <c r="B16" s="1">
        <v>0.11</v>
      </c>
      <c r="J16" s="1">
        <v>0.05</v>
      </c>
    </row>
    <row r="17" spans="1:15" x14ac:dyDescent="0.25">
      <c r="A17" t="s">
        <v>9</v>
      </c>
      <c r="B17" s="1">
        <v>3.5000000000000003E-2</v>
      </c>
      <c r="D17" s="1">
        <v>5.5E-2</v>
      </c>
      <c r="F17" s="1">
        <v>7.4999999999999997E-2</v>
      </c>
      <c r="H17" s="1">
        <v>0.11</v>
      </c>
      <c r="J17" s="1">
        <v>7.4999999999999997E-2</v>
      </c>
      <c r="L17" s="1">
        <v>0.12</v>
      </c>
      <c r="N17" s="1">
        <v>0.17</v>
      </c>
    </row>
    <row r="20" spans="1:15" x14ac:dyDescent="0.25">
      <c r="A20" t="s">
        <v>42</v>
      </c>
      <c r="B20" t="s">
        <v>33</v>
      </c>
      <c r="C20" t="s">
        <v>34</v>
      </c>
      <c r="D20" t="s">
        <v>33</v>
      </c>
      <c r="E20" t="s">
        <v>35</v>
      </c>
      <c r="F20" t="s">
        <v>33</v>
      </c>
      <c r="G20" t="s">
        <v>36</v>
      </c>
      <c r="H20" t="s">
        <v>33</v>
      </c>
      <c r="I20" t="s">
        <v>37</v>
      </c>
      <c r="J20" t="s">
        <v>33</v>
      </c>
      <c r="K20" t="s">
        <v>38</v>
      </c>
      <c r="L20" t="s">
        <v>33</v>
      </c>
      <c r="M20" t="s">
        <v>39</v>
      </c>
      <c r="N20" t="s">
        <v>33</v>
      </c>
      <c r="O20" t="s">
        <v>40</v>
      </c>
    </row>
    <row r="21" spans="1:15" x14ac:dyDescent="0.25">
      <c r="A21" t="s">
        <v>68</v>
      </c>
      <c r="B21">
        <v>2.6981298000000001E-2</v>
      </c>
      <c r="C21">
        <v>4.3310909999999996E-3</v>
      </c>
      <c r="D21">
        <v>6.7407900000000007E-2</v>
      </c>
      <c r="E21">
        <v>6.4893327999999998E-3</v>
      </c>
      <c r="F21">
        <v>1.3467975E-2</v>
      </c>
      <c r="G21" s="1">
        <v>-3.6518474999999999E-6</v>
      </c>
      <c r="H21">
        <v>0.13467974999999999</v>
      </c>
      <c r="I21" s="1">
        <v>-3.6518474999999998E-5</v>
      </c>
    </row>
    <row r="22" spans="1:15" x14ac:dyDescent="0.25">
      <c r="B22">
        <v>2.6567962000000001</v>
      </c>
      <c r="C22">
        <v>0.34418296999999998</v>
      </c>
      <c r="D22">
        <v>2.8588838999999999</v>
      </c>
      <c r="E22">
        <v>0.3506358</v>
      </c>
      <c r="F22">
        <v>0.82258945999999999</v>
      </c>
      <c r="G22">
        <v>9.9560319999999994E-2</v>
      </c>
      <c r="H22">
        <v>0.87625730000000002</v>
      </c>
      <c r="I22">
        <v>8.0022930000000006E-2</v>
      </c>
    </row>
    <row r="23" spans="1:15" x14ac:dyDescent="0.25">
      <c r="B23">
        <v>4.0997285999999997</v>
      </c>
      <c r="C23">
        <v>0.52166639999999997</v>
      </c>
      <c r="D23">
        <v>3.9239423000000002</v>
      </c>
      <c r="E23">
        <v>0.45446876000000003</v>
      </c>
      <c r="F23">
        <v>1.4429099999999999</v>
      </c>
      <c r="G23">
        <v>0.17531425</v>
      </c>
      <c r="H23">
        <v>1.3885845000000001</v>
      </c>
      <c r="I23">
        <v>0.1319449</v>
      </c>
    </row>
    <row r="24" spans="1:15" x14ac:dyDescent="0.25">
      <c r="B24">
        <v>5.0437110000000001</v>
      </c>
      <c r="C24">
        <v>0.63854739999999999</v>
      </c>
      <c r="D24">
        <v>4.7596369999999997</v>
      </c>
      <c r="E24">
        <v>0.51931830000000001</v>
      </c>
      <c r="F24">
        <v>2.157438</v>
      </c>
      <c r="G24">
        <v>0.24453501</v>
      </c>
      <c r="H24">
        <v>1.8738170999999999</v>
      </c>
      <c r="I24">
        <v>0.16868979000000001</v>
      </c>
    </row>
    <row r="25" spans="1:15" x14ac:dyDescent="0.25">
      <c r="B25">
        <v>6.0414523999999998</v>
      </c>
      <c r="C25">
        <v>0.74456789999999995</v>
      </c>
      <c r="D25">
        <v>5.5951275999999996</v>
      </c>
      <c r="E25">
        <v>0.56464499999999995</v>
      </c>
      <c r="F25">
        <v>2.9797555999999998</v>
      </c>
      <c r="G25">
        <v>0.31806496000000001</v>
      </c>
      <c r="H25">
        <v>2.3185096000000001</v>
      </c>
      <c r="I25">
        <v>0.19243045</v>
      </c>
    </row>
    <row r="26" spans="1:15" x14ac:dyDescent="0.25">
      <c r="B26">
        <v>6.8907967000000001</v>
      </c>
      <c r="C26">
        <v>0.82676729999999998</v>
      </c>
      <c r="D26">
        <v>6.3361381999999997</v>
      </c>
      <c r="E26">
        <v>0.59047455000000004</v>
      </c>
      <c r="F26">
        <v>3.8018462999999998</v>
      </c>
      <c r="G26">
        <v>0.36990294000000001</v>
      </c>
      <c r="H26">
        <v>2.8575233999999998</v>
      </c>
      <c r="I26">
        <v>0.22048393999999999</v>
      </c>
    </row>
    <row r="27" spans="1:15" x14ac:dyDescent="0.25">
      <c r="B27">
        <v>7.45695</v>
      </c>
      <c r="C27">
        <v>0.87433629999999996</v>
      </c>
      <c r="D27">
        <v>7.0905490000000002</v>
      </c>
      <c r="E27">
        <v>0.60979276999999998</v>
      </c>
      <c r="F27">
        <v>4.7045630000000003</v>
      </c>
      <c r="G27">
        <v>0.40436541999999998</v>
      </c>
      <c r="H27">
        <v>3.5041676000000002</v>
      </c>
      <c r="I27">
        <v>0.23766223</v>
      </c>
    </row>
    <row r="28" spans="1:15" x14ac:dyDescent="0.25">
      <c r="B28">
        <v>7.9286469999999998</v>
      </c>
      <c r="C28">
        <v>0.90457726000000005</v>
      </c>
      <c r="D28">
        <v>7.7370796000000004</v>
      </c>
      <c r="E28">
        <v>0.61612509999999998</v>
      </c>
      <c r="F28">
        <v>5.6474805000000003</v>
      </c>
      <c r="G28">
        <v>0.41929418000000002</v>
      </c>
      <c r="H28">
        <v>4.4605300000000003</v>
      </c>
      <c r="I28">
        <v>0.25041813000000002</v>
      </c>
    </row>
    <row r="29" spans="1:15" x14ac:dyDescent="0.25">
      <c r="D29">
        <v>7.9795030000000002</v>
      </c>
      <c r="E29">
        <v>0.61605935999999994</v>
      </c>
      <c r="F29">
        <v>6.6711372999999998</v>
      </c>
      <c r="G29">
        <v>0.42769342999999999</v>
      </c>
      <c r="H29">
        <v>5.2551402999999999</v>
      </c>
      <c r="I29">
        <v>0.2502027</v>
      </c>
    </row>
    <row r="30" spans="1:15" x14ac:dyDescent="0.25">
      <c r="F30">
        <v>7.9775763</v>
      </c>
      <c r="G30">
        <v>0.43167758000000001</v>
      </c>
      <c r="H30">
        <v>6.6558780000000004</v>
      </c>
      <c r="I30">
        <v>0.25633050000000002</v>
      </c>
    </row>
    <row r="31" spans="1:15" x14ac:dyDescent="0.25">
      <c r="H31">
        <v>7.9892073000000003</v>
      </c>
      <c r="I31">
        <v>0.25596896000000002</v>
      </c>
    </row>
    <row r="34" spans="1:16" x14ac:dyDescent="0.25">
      <c r="A34" t="s">
        <v>58</v>
      </c>
      <c r="B34" t="s">
        <v>33</v>
      </c>
      <c r="C34" t="s">
        <v>41</v>
      </c>
      <c r="D34" t="s">
        <v>33</v>
      </c>
      <c r="E34" t="s">
        <v>41</v>
      </c>
      <c r="F34" t="s">
        <v>33</v>
      </c>
      <c r="G34" t="s">
        <v>41</v>
      </c>
      <c r="H34" t="s">
        <v>33</v>
      </c>
      <c r="I34" t="s">
        <v>41</v>
      </c>
      <c r="J34" t="s">
        <v>33</v>
      </c>
      <c r="K34" t="s">
        <v>41</v>
      </c>
      <c r="L34" t="s">
        <v>33</v>
      </c>
      <c r="M34" t="s">
        <v>41</v>
      </c>
      <c r="N34" t="s">
        <v>33</v>
      </c>
      <c r="O34" t="s">
        <v>41</v>
      </c>
    </row>
    <row r="35" spans="1:16" x14ac:dyDescent="0.25">
      <c r="A35" t="s">
        <v>68</v>
      </c>
      <c r="B35">
        <v>-5.6488863000000002E-3</v>
      </c>
      <c r="C35">
        <v>-2.0604556E-2</v>
      </c>
      <c r="D35">
        <v>-1.9465119999999999E-2</v>
      </c>
      <c r="E35">
        <v>1.2371221999999999E-2</v>
      </c>
      <c r="F35">
        <v>-1.9418048E-2</v>
      </c>
      <c r="G35">
        <v>-4.1237404E-3</v>
      </c>
      <c r="H35">
        <v>0</v>
      </c>
      <c r="I35">
        <v>0</v>
      </c>
      <c r="J35">
        <v>2.1724674999999999E-2</v>
      </c>
      <c r="K35">
        <v>4.1661802999999999E-3</v>
      </c>
      <c r="L35">
        <v>6.2820319999999999E-2</v>
      </c>
      <c r="M35">
        <v>2.8951063999999999E-2</v>
      </c>
      <c r="N35">
        <v>7.9790520000000004E-3</v>
      </c>
      <c r="O35">
        <v>1.2399515E-2</v>
      </c>
    </row>
    <row r="36" spans="1:16" x14ac:dyDescent="0.25">
      <c r="B36">
        <v>0.48989967000000001</v>
      </c>
      <c r="C36">
        <v>-0.56442904000000005</v>
      </c>
      <c r="D36">
        <v>0.44816852000000001</v>
      </c>
      <c r="E36">
        <v>-0.36653190000000002</v>
      </c>
      <c r="F36">
        <v>0.55761570000000005</v>
      </c>
      <c r="G36">
        <v>-0.25095400000000001</v>
      </c>
      <c r="H36">
        <v>8</v>
      </c>
      <c r="I36">
        <v>0</v>
      </c>
      <c r="J36">
        <v>0.63858305999999998</v>
      </c>
      <c r="K36">
        <v>0.22748476000000001</v>
      </c>
      <c r="L36">
        <v>0.51442529999999997</v>
      </c>
      <c r="M36">
        <v>0.4582869</v>
      </c>
      <c r="N36">
        <v>0.25387037000000001</v>
      </c>
      <c r="O36">
        <v>0.40028575</v>
      </c>
    </row>
    <row r="37" spans="1:16" x14ac:dyDescent="0.25">
      <c r="B37">
        <v>1.0672865</v>
      </c>
      <c r="C37">
        <v>-0.93497149999999996</v>
      </c>
      <c r="D37">
        <v>0.8879108</v>
      </c>
      <c r="E37">
        <v>-0.58876119999999998</v>
      </c>
      <c r="F37">
        <v>1.0382887999999999</v>
      </c>
      <c r="G37">
        <v>-0.39066606999999998</v>
      </c>
      <c r="J37">
        <v>1.2419783</v>
      </c>
      <c r="K37">
        <v>0.36006692000000001</v>
      </c>
      <c r="L37">
        <v>0.88426256000000003</v>
      </c>
      <c r="M37">
        <v>0.6895983</v>
      </c>
      <c r="N37">
        <v>0.48627495999999998</v>
      </c>
      <c r="O37">
        <v>0.70568304999999998</v>
      </c>
    </row>
    <row r="38" spans="1:16" x14ac:dyDescent="0.25">
      <c r="B38">
        <v>1.9464414999999999</v>
      </c>
      <c r="C38">
        <v>-1.2639654</v>
      </c>
      <c r="D38">
        <v>1.3686309999999999</v>
      </c>
      <c r="E38">
        <v>-0.74496823999999995</v>
      </c>
      <c r="F38">
        <v>1.6560652</v>
      </c>
      <c r="G38">
        <v>-0.48899922000000001</v>
      </c>
      <c r="J38">
        <v>2.1884491000000001</v>
      </c>
      <c r="K38">
        <v>0.48475525000000003</v>
      </c>
      <c r="L38">
        <v>1.5284945000000001</v>
      </c>
      <c r="M38">
        <v>0.93768764000000004</v>
      </c>
      <c r="N38">
        <v>0.76005769999999995</v>
      </c>
      <c r="O38">
        <v>0.93689542999999997</v>
      </c>
    </row>
    <row r="39" spans="1:16" x14ac:dyDescent="0.25">
      <c r="B39">
        <v>3.2370237999999998</v>
      </c>
      <c r="C39">
        <v>-1.5100601</v>
      </c>
      <c r="D39">
        <v>2.1375150000000001</v>
      </c>
      <c r="E39">
        <v>-0.90087813000000005</v>
      </c>
      <c r="F39">
        <v>2.6442673000000001</v>
      </c>
      <c r="G39">
        <v>-0.56220800000000004</v>
      </c>
      <c r="J39">
        <v>3.2860279999999999</v>
      </c>
      <c r="K39">
        <v>0.55186679999999999</v>
      </c>
      <c r="L39">
        <v>2.3102298000000001</v>
      </c>
      <c r="M39">
        <v>1.0869485999999999</v>
      </c>
      <c r="N39">
        <v>1.11622</v>
      </c>
      <c r="O39">
        <v>1.1516978</v>
      </c>
    </row>
    <row r="40" spans="1:16" x14ac:dyDescent="0.25">
      <c r="B40">
        <v>4.5272765000000001</v>
      </c>
      <c r="C40">
        <v>-1.64069</v>
      </c>
      <c r="D40">
        <v>2.8238313000000002</v>
      </c>
      <c r="E40">
        <v>-0.97439814000000002</v>
      </c>
      <c r="F40">
        <v>3.5499957000000002</v>
      </c>
      <c r="G40">
        <v>-0.5860168</v>
      </c>
      <c r="J40">
        <v>4.6855159999999998</v>
      </c>
      <c r="K40">
        <v>0.61104214000000001</v>
      </c>
      <c r="L40">
        <v>3.3116126000000001</v>
      </c>
      <c r="M40">
        <v>1.2034461000000001</v>
      </c>
      <c r="N40">
        <v>1.6233957999999999</v>
      </c>
      <c r="O40">
        <v>1.3419132</v>
      </c>
    </row>
    <row r="41" spans="1:16" x14ac:dyDescent="0.25">
      <c r="B41">
        <v>6.2290273000000003</v>
      </c>
      <c r="C41">
        <v>-1.7131631</v>
      </c>
      <c r="D41">
        <v>4.0590070000000003</v>
      </c>
      <c r="E41">
        <v>-1.0391048000000001</v>
      </c>
      <c r="F41">
        <v>6.1572155999999998</v>
      </c>
      <c r="G41">
        <v>-0.5915764</v>
      </c>
      <c r="J41">
        <v>6.5516724999999996</v>
      </c>
      <c r="K41">
        <v>0.62946104999999997</v>
      </c>
      <c r="L41">
        <v>4.8482979999999998</v>
      </c>
      <c r="M41">
        <v>1.2710104</v>
      </c>
      <c r="N41">
        <v>1.9936096999999999</v>
      </c>
      <c r="O41">
        <v>1.441265</v>
      </c>
    </row>
    <row r="42" spans="1:16" x14ac:dyDescent="0.25">
      <c r="B42">
        <v>7.4915060000000002</v>
      </c>
      <c r="C42">
        <v>-1.7283565999999999</v>
      </c>
      <c r="D42">
        <v>5.198035</v>
      </c>
      <c r="E42">
        <v>-1.0709206</v>
      </c>
      <c r="F42">
        <v>8.0234430000000003</v>
      </c>
      <c r="G42">
        <v>-0.59789990000000004</v>
      </c>
      <c r="J42">
        <v>7.9924683999999999</v>
      </c>
      <c r="K42">
        <v>0.63919395000000001</v>
      </c>
      <c r="L42">
        <v>6.1381506999999997</v>
      </c>
      <c r="M42">
        <v>1.2805877000000001</v>
      </c>
      <c r="N42">
        <v>2.4187824999999998</v>
      </c>
      <c r="O42">
        <v>1.5159309000000001</v>
      </c>
    </row>
    <row r="43" spans="1:16" x14ac:dyDescent="0.25">
      <c r="B43">
        <v>7.9580570000000002</v>
      </c>
      <c r="C43">
        <v>-1.7278756</v>
      </c>
      <c r="D43">
        <v>6.5840360000000002</v>
      </c>
      <c r="E43">
        <v>-1.0942342</v>
      </c>
      <c r="L43">
        <v>7.9905853000000002</v>
      </c>
      <c r="M43">
        <v>1.2989923999999999</v>
      </c>
      <c r="N43">
        <v>3.2144282</v>
      </c>
      <c r="O43">
        <v>1.5992261999999999</v>
      </c>
    </row>
    <row r="44" spans="1:16" x14ac:dyDescent="0.25">
      <c r="D44">
        <v>7.6817793999999999</v>
      </c>
      <c r="E44">
        <v>-1.0848549999999999</v>
      </c>
      <c r="N44">
        <v>3.9415339999999999</v>
      </c>
      <c r="O44">
        <v>1.6577082999999999</v>
      </c>
    </row>
    <row r="45" spans="1:16" x14ac:dyDescent="0.25">
      <c r="D45">
        <v>8.0111559999999997</v>
      </c>
      <c r="E45">
        <v>-1.1010104000000001</v>
      </c>
      <c r="N45">
        <v>5.1078169999999998</v>
      </c>
      <c r="O45">
        <v>1.6919006999999999</v>
      </c>
    </row>
    <row r="46" spans="1:16" x14ac:dyDescent="0.25">
      <c r="N46">
        <v>6.1369499999999997</v>
      </c>
      <c r="O46">
        <v>1.7012092000000001</v>
      </c>
    </row>
    <row r="47" spans="1:16" x14ac:dyDescent="0.25">
      <c r="N47">
        <v>7.9756393000000001</v>
      </c>
      <c r="O47">
        <v>1.7278472</v>
      </c>
    </row>
    <row r="48" spans="1:16" x14ac:dyDescent="0.25">
      <c r="A48" t="s">
        <v>2</v>
      </c>
      <c r="B48" t="s">
        <v>52</v>
      </c>
      <c r="D48" t="s">
        <v>53</v>
      </c>
      <c r="F48" t="s">
        <v>3</v>
      </c>
      <c r="H48" t="s">
        <v>56</v>
      </c>
      <c r="J48" t="s">
        <v>4</v>
      </c>
      <c r="L48" t="s">
        <v>55</v>
      </c>
      <c r="N48" t="s">
        <v>5</v>
      </c>
      <c r="P48" t="s">
        <v>54</v>
      </c>
    </row>
    <row r="49" spans="1:17" x14ac:dyDescent="0.25">
      <c r="A49" t="s">
        <v>21</v>
      </c>
      <c r="B49" s="1">
        <v>100</v>
      </c>
      <c r="F49" s="1">
        <v>10</v>
      </c>
      <c r="J49">
        <v>1</v>
      </c>
      <c r="N49" s="1">
        <v>0.1</v>
      </c>
    </row>
    <row r="50" spans="1:17" x14ac:dyDescent="0.25">
      <c r="A50" t="s">
        <v>51</v>
      </c>
      <c r="B50" s="1">
        <v>1.1000000000000001</v>
      </c>
      <c r="F50" s="1">
        <v>0.15</v>
      </c>
      <c r="J50" s="1">
        <v>1.6E-2</v>
      </c>
      <c r="N50" s="1">
        <v>2E-3</v>
      </c>
    </row>
    <row r="51" spans="1:17" x14ac:dyDescent="0.25">
      <c r="A51" t="s">
        <v>92</v>
      </c>
      <c r="B51" s="3">
        <f>(B50-$S$7)/($Q$4^2*$N$4+$Q$5^2*$N$5)*$V$3*$V$4/$V$2^2</f>
        <v>79.122581514143391</v>
      </c>
      <c r="F51" s="3">
        <f>(F50-$S$7)/($Q$4^2*$N$4+$Q$5^2*$N$5)*$V$3*$V$4/$V$2^2</f>
        <v>10.789102704877912</v>
      </c>
      <c r="J51" s="3">
        <f>(J50-$S$7)/($Q$4^2*$N$4+$Q$5^2*$N$5)*$V$3*$V$4/$V$2^2</f>
        <v>1.1504856938867791</v>
      </c>
      <c r="N51" s="3">
        <f>(N50-$S$7)/($Q$4^2*$N$4+$Q$5^2*$N$5)*$V$3*$V$4/$V$2^2</f>
        <v>0.14346600617128769</v>
      </c>
    </row>
    <row r="52" spans="1:17" x14ac:dyDescent="0.25">
      <c r="A52" t="s">
        <v>93</v>
      </c>
      <c r="B52" s="3">
        <f>(B$50)/($Q$4^2*$N$4+$Q$5^2*$N$5)*$V$3*$V$4/$V$2^2</f>
        <v>79.122975463360049</v>
      </c>
      <c r="F52" s="3">
        <f>(F$50)/($Q$4^2*$N$4+$Q$5^2*$N$5)*$V$3*$V$4/$V$2^2</f>
        <v>10.789496654094552</v>
      </c>
      <c r="J52" s="3">
        <f>(J$50)/($Q$4^2*$N$4+$Q$5^2*$N$5)*$V$3*$V$4/$V$2^2</f>
        <v>1.1508796431034187</v>
      </c>
      <c r="N52" s="3">
        <f>(N$50)/($Q$4^2*$N$4+$Q$5^2*$N$5)*$V$3*$V$4/$V$2^2</f>
        <v>0.14385995538792734</v>
      </c>
    </row>
    <row r="54" spans="1:17" x14ac:dyDescent="0.25">
      <c r="A54" t="s">
        <v>57</v>
      </c>
      <c r="B54" t="s">
        <v>7</v>
      </c>
      <c r="C54" t="s">
        <v>43</v>
      </c>
      <c r="D54" t="s">
        <v>7</v>
      </c>
      <c r="E54" t="s">
        <v>43</v>
      </c>
      <c r="F54" t="s">
        <v>7</v>
      </c>
      <c r="G54" t="s">
        <v>43</v>
      </c>
      <c r="H54" t="s">
        <v>7</v>
      </c>
      <c r="I54" t="s">
        <v>43</v>
      </c>
      <c r="J54" t="s">
        <v>7</v>
      </c>
      <c r="K54" t="s">
        <v>43</v>
      </c>
      <c r="L54" t="s">
        <v>7</v>
      </c>
      <c r="M54" t="s">
        <v>43</v>
      </c>
      <c r="N54" t="s">
        <v>7</v>
      </c>
      <c r="O54" t="s">
        <v>43</v>
      </c>
      <c r="P54" t="s">
        <v>7</v>
      </c>
      <c r="Q54" t="s">
        <v>43</v>
      </c>
    </row>
    <row r="55" spans="1:17" x14ac:dyDescent="0.25">
      <c r="A55" t="s">
        <v>67</v>
      </c>
      <c r="B55">
        <v>2.5188875999999998E-3</v>
      </c>
      <c r="C55" s="1">
        <v>-4.1854537000000002E-10</v>
      </c>
      <c r="D55">
        <v>5.0409477000000001E-2</v>
      </c>
      <c r="E55" s="1">
        <v>3.3148792000000002E-6</v>
      </c>
      <c r="F55">
        <v>2.5252324999999998E-3</v>
      </c>
      <c r="G55" s="1">
        <v>6.6423149999999995E-7</v>
      </c>
      <c r="H55">
        <v>5.2909329999999997E-2</v>
      </c>
      <c r="I55" s="1">
        <v>1.3205106E-6</v>
      </c>
      <c r="J55">
        <v>2.5220602000000001E-3</v>
      </c>
      <c r="K55" s="1">
        <v>3.3190648E-7</v>
      </c>
      <c r="L55">
        <v>4.7865211999999997E-2</v>
      </c>
      <c r="M55" s="1">
        <v>6.5669770000000002E-7</v>
      </c>
      <c r="N55">
        <v>-2.5093704000000001E-3</v>
      </c>
      <c r="O55" s="1">
        <v>9.9739360000000005E-7</v>
      </c>
      <c r="P55">
        <v>5.5421874000000003E-2</v>
      </c>
      <c r="Q55" s="1">
        <v>6.55442E-7</v>
      </c>
    </row>
    <row r="56" spans="1:17" x14ac:dyDescent="0.25">
      <c r="B56">
        <v>0.37304916999999999</v>
      </c>
      <c r="C56" s="1">
        <v>2.6524055999999999E-5</v>
      </c>
      <c r="D56">
        <v>0.14366226000000001</v>
      </c>
      <c r="E56" s="1">
        <v>8.9489190000000003E-6</v>
      </c>
      <c r="F56">
        <v>0.4307742</v>
      </c>
      <c r="G56" s="1">
        <v>4.5809789999999999E-6</v>
      </c>
      <c r="H56">
        <v>0.14359564</v>
      </c>
      <c r="I56" s="1">
        <v>1.970093E-6</v>
      </c>
      <c r="J56">
        <v>0.76071679999999997</v>
      </c>
      <c r="K56" s="1">
        <v>1.2028994000000001E-6</v>
      </c>
      <c r="L56">
        <v>1.0629833</v>
      </c>
      <c r="M56" s="1">
        <v>1.1526739E-6</v>
      </c>
      <c r="N56">
        <v>1.4861532</v>
      </c>
      <c r="O56" s="1">
        <v>7.5003330000000001E-7</v>
      </c>
      <c r="P56">
        <v>0.78590249999999995</v>
      </c>
      <c r="Q56" s="1">
        <v>8.6638890000000005E-7</v>
      </c>
    </row>
    <row r="57" spans="1:17" x14ac:dyDescent="0.25">
      <c r="B57">
        <v>0.83178174000000005</v>
      </c>
      <c r="C57" s="1">
        <v>5.7354106999999999E-5</v>
      </c>
      <c r="D57">
        <v>0.23692453999999999</v>
      </c>
      <c r="E57" s="1">
        <v>1.5579933E-5</v>
      </c>
      <c r="F57">
        <v>0.72048752999999999</v>
      </c>
      <c r="G57" s="1">
        <v>8.8530710000000007E-6</v>
      </c>
      <c r="H57">
        <v>0.23680082</v>
      </c>
      <c r="I57" s="1">
        <v>2.6192569999999999E-6</v>
      </c>
      <c r="J57">
        <v>1.4005491999999999</v>
      </c>
      <c r="K57" s="1">
        <v>4.7521639999999999E-6</v>
      </c>
      <c r="L57">
        <v>1.1587106</v>
      </c>
      <c r="M57" s="1">
        <v>2.1337444000000001E-6</v>
      </c>
      <c r="N57">
        <v>1.8413322999999999</v>
      </c>
      <c r="O57" s="1">
        <v>2.3526435999999999E-6</v>
      </c>
      <c r="P57">
        <v>1.0629833</v>
      </c>
      <c r="Q57" s="1">
        <v>1.1526739E-6</v>
      </c>
    </row>
    <row r="58" spans="1:17" x14ac:dyDescent="0.25">
      <c r="B58">
        <v>1.1871955000000001</v>
      </c>
      <c r="C58" s="1">
        <v>8.3548769999999993E-5</v>
      </c>
      <c r="D58">
        <v>0.32513955</v>
      </c>
      <c r="E58" s="1">
        <v>2.121481E-5</v>
      </c>
      <c r="F58">
        <v>1.0555502999999999</v>
      </c>
      <c r="G58" s="1">
        <v>1.4114606E-5</v>
      </c>
      <c r="H58">
        <v>0.33000284000000002</v>
      </c>
      <c r="I58" s="1">
        <v>2.9360958000000002E-6</v>
      </c>
      <c r="J58">
        <v>1.7028378</v>
      </c>
      <c r="K58" s="1">
        <v>7.0282139999999999E-6</v>
      </c>
      <c r="L58">
        <v>1.2418370000000001</v>
      </c>
      <c r="M58" s="1">
        <v>2.4522573999999998E-6</v>
      </c>
      <c r="N58">
        <v>2.0050599999999998</v>
      </c>
      <c r="O58" s="1">
        <v>2.3254380999999999E-6</v>
      </c>
      <c r="P58">
        <v>1.2493841999999999</v>
      </c>
      <c r="Q58" s="1">
        <v>1.4540265999999999E-6</v>
      </c>
    </row>
    <row r="59" spans="1:17" x14ac:dyDescent="0.25">
      <c r="B59">
        <v>1.4443410000000001</v>
      </c>
      <c r="C59" s="1">
        <v>1.0643650600000001E-4</v>
      </c>
      <c r="D59">
        <v>0.41838913999999999</v>
      </c>
      <c r="E59" s="1">
        <v>2.6516524000000002E-5</v>
      </c>
      <c r="F59">
        <v>1.3528583999999999</v>
      </c>
      <c r="G59" s="1">
        <v>2.2373342E-5</v>
      </c>
      <c r="H59">
        <v>0.42321120000000001</v>
      </c>
      <c r="I59" s="1">
        <v>3.9175848000000003E-6</v>
      </c>
      <c r="J59">
        <v>1.9220128000000001</v>
      </c>
      <c r="K59" s="1">
        <v>1.03150505E-5</v>
      </c>
      <c r="L59">
        <v>1.3350549</v>
      </c>
      <c r="M59" s="1">
        <v>4.4307209999999997E-6</v>
      </c>
      <c r="P59">
        <v>1.3400642</v>
      </c>
      <c r="Q59" s="1">
        <v>1.438959E-6</v>
      </c>
    </row>
    <row r="60" spans="1:17" x14ac:dyDescent="0.25">
      <c r="B60">
        <v>1.6259294</v>
      </c>
      <c r="C60" s="1">
        <v>1.3033378E-4</v>
      </c>
      <c r="D60">
        <v>0.51416713000000003</v>
      </c>
      <c r="E60" s="1">
        <v>3.2814794E-5</v>
      </c>
      <c r="F60">
        <v>1.5317597000000001</v>
      </c>
      <c r="G60" s="1">
        <v>2.8657802000000001E-5</v>
      </c>
      <c r="H60">
        <v>0.5113818</v>
      </c>
      <c r="I60" s="1">
        <v>4.8999103999999999E-6</v>
      </c>
      <c r="J60">
        <v>2.000111</v>
      </c>
      <c r="K60" s="1">
        <v>1.1631375999999999E-5</v>
      </c>
      <c r="L60">
        <v>1.4282664</v>
      </c>
      <c r="M60" s="1">
        <v>5.7445349999999997E-6</v>
      </c>
      <c r="P60">
        <v>1.4282252</v>
      </c>
      <c r="Q60" s="1">
        <v>1.4243099E-6</v>
      </c>
    </row>
    <row r="61" spans="1:17" x14ac:dyDescent="0.25">
      <c r="B61">
        <v>1.7218245999999999</v>
      </c>
      <c r="C61" s="1">
        <v>1.4892807000000001E-4</v>
      </c>
      <c r="D61">
        <v>0.60238849999999999</v>
      </c>
      <c r="E61" s="1">
        <v>3.9114320000000001E-5</v>
      </c>
      <c r="F61">
        <v>1.6829723000000001</v>
      </c>
      <c r="G61" s="1">
        <v>3.6940814999999998E-5</v>
      </c>
      <c r="H61">
        <v>0.60458696000000001</v>
      </c>
      <c r="I61" s="1">
        <v>5.5490746000000001E-6</v>
      </c>
      <c r="L61">
        <v>1.5240127000000001</v>
      </c>
      <c r="M61" s="1">
        <v>8.719556E-6</v>
      </c>
      <c r="P61">
        <v>1.5239525</v>
      </c>
      <c r="Q61" s="1">
        <v>2.4053802E-6</v>
      </c>
    </row>
    <row r="62" spans="1:17" x14ac:dyDescent="0.25">
      <c r="B62">
        <v>1.8051351</v>
      </c>
      <c r="C62" s="1">
        <v>1.6852144000000001E-4</v>
      </c>
      <c r="D62">
        <v>0.69312240000000003</v>
      </c>
      <c r="E62" s="1">
        <v>4.4748776000000002E-5</v>
      </c>
      <c r="F62">
        <v>1.8493234999999999</v>
      </c>
      <c r="G62" s="1">
        <v>4.7879915999999999E-5</v>
      </c>
      <c r="H62">
        <v>0.69779849999999999</v>
      </c>
      <c r="I62" s="1">
        <v>6.8628883000000003E-6</v>
      </c>
      <c r="L62">
        <v>1.6197526</v>
      </c>
      <c r="M62" s="1">
        <v>1.1029926E-5</v>
      </c>
      <c r="P62">
        <v>1.6095946000000001</v>
      </c>
      <c r="Q62" s="1">
        <v>2.3911496000000002E-6</v>
      </c>
    </row>
    <row r="63" spans="1:17" x14ac:dyDescent="0.25">
      <c r="B63">
        <v>1.8733704</v>
      </c>
      <c r="C63" s="1">
        <v>1.9210519999999999E-4</v>
      </c>
      <c r="D63">
        <v>0.78889719999999997</v>
      </c>
      <c r="E63" s="1">
        <v>5.0714723E-5</v>
      </c>
      <c r="F63">
        <v>1.9476553000000001</v>
      </c>
      <c r="G63" s="1">
        <v>5.7833342000000002E-5</v>
      </c>
      <c r="H63">
        <v>0.78597229999999996</v>
      </c>
      <c r="I63" s="1">
        <v>8.1775400000000003E-6</v>
      </c>
      <c r="L63">
        <v>1.7079422</v>
      </c>
      <c r="M63" s="1">
        <v>1.4006202E-5</v>
      </c>
      <c r="P63">
        <v>1.7053218999999999</v>
      </c>
      <c r="Q63" s="1">
        <v>3.3722199999999998E-6</v>
      </c>
    </row>
    <row r="64" spans="1:17" x14ac:dyDescent="0.25">
      <c r="B64">
        <v>1.9340743</v>
      </c>
      <c r="C64" s="1">
        <v>2.1834883999999999E-4</v>
      </c>
      <c r="D64">
        <v>0.87710589999999999</v>
      </c>
      <c r="E64" s="1">
        <v>5.5684947999999997E-5</v>
      </c>
      <c r="F64">
        <v>1.9930429999999999</v>
      </c>
      <c r="G64" s="1">
        <v>6.2810686E-5</v>
      </c>
      <c r="H64">
        <v>0.88170904000000005</v>
      </c>
      <c r="I64" s="1">
        <v>1.0155583999999999E-5</v>
      </c>
      <c r="L64">
        <v>1.7961286999999999</v>
      </c>
      <c r="M64" s="1">
        <v>1.6650152000000001E-5</v>
      </c>
      <c r="P64">
        <v>1.7934861</v>
      </c>
      <c r="Q64" s="1">
        <v>3.6898959999999999E-6</v>
      </c>
    </row>
    <row r="65" spans="4:17" x14ac:dyDescent="0.25">
      <c r="D65">
        <v>0.97036500000000003</v>
      </c>
      <c r="E65" s="1">
        <v>6.1983635999999999E-5</v>
      </c>
      <c r="H65">
        <v>0.96987959999999995</v>
      </c>
      <c r="I65" s="1">
        <v>1.113791E-5</v>
      </c>
      <c r="L65">
        <v>1.8893625000000001</v>
      </c>
      <c r="M65" s="1">
        <v>2.0290242999999999E-5</v>
      </c>
      <c r="P65">
        <v>1.8892133</v>
      </c>
      <c r="Q65" s="1">
        <v>4.6709660000000002E-6</v>
      </c>
    </row>
    <row r="66" spans="4:17" x14ac:dyDescent="0.25">
      <c r="D66">
        <v>1.0585800000000001</v>
      </c>
      <c r="E66" s="1">
        <v>6.7618515000000004E-5</v>
      </c>
      <c r="H66">
        <v>1.0656196</v>
      </c>
      <c r="I66" s="1">
        <v>1.3448280999999999E-5</v>
      </c>
      <c r="L66">
        <v>1.9750395000000001</v>
      </c>
      <c r="M66" s="1">
        <v>2.3931587000000001E-5</v>
      </c>
      <c r="P66">
        <v>1.977384</v>
      </c>
      <c r="Q66" s="1">
        <v>5.6532920000000004E-6</v>
      </c>
    </row>
    <row r="67" spans="4:17" x14ac:dyDescent="0.25">
      <c r="D67">
        <v>1.1518486999999999</v>
      </c>
      <c r="E67" s="1">
        <v>7.4914179999999994E-5</v>
      </c>
      <c r="H67">
        <v>1.1512871</v>
      </c>
      <c r="I67" s="1">
        <v>1.6092649999999999E-5</v>
      </c>
    </row>
    <row r="68" spans="4:17" x14ac:dyDescent="0.25">
      <c r="D68">
        <v>1.2426079999999999</v>
      </c>
      <c r="E68" s="1">
        <v>8.3207239999999994E-5</v>
      </c>
      <c r="H68">
        <v>1.2495586999999999</v>
      </c>
      <c r="I68" s="1">
        <v>1.9731901999999999E-5</v>
      </c>
    </row>
    <row r="69" spans="4:17" x14ac:dyDescent="0.25">
      <c r="D69">
        <v>1.3384176000000001</v>
      </c>
      <c r="E69" s="1">
        <v>9.2828755000000005E-5</v>
      </c>
      <c r="H69">
        <v>1.3377546</v>
      </c>
      <c r="I69" s="1">
        <v>2.337283E-5</v>
      </c>
    </row>
    <row r="70" spans="4:17" x14ac:dyDescent="0.25">
      <c r="D70">
        <v>1.4292085999999999</v>
      </c>
      <c r="E70" s="1">
        <v>1.0444507E-4</v>
      </c>
      <c r="H70">
        <v>1.4284916999999999</v>
      </c>
      <c r="I70" s="1">
        <v>2.9339611999999999E-5</v>
      </c>
    </row>
    <row r="71" spans="4:17" x14ac:dyDescent="0.25">
      <c r="D71">
        <v>1.5225629000000001</v>
      </c>
      <c r="E71" s="1">
        <v>1.2071351E-4</v>
      </c>
      <c r="H71">
        <v>1.5192382</v>
      </c>
      <c r="I71" s="1">
        <v>3.630337E-5</v>
      </c>
    </row>
    <row r="72" spans="4:17" x14ac:dyDescent="0.25">
      <c r="D72">
        <v>1.6083826999999999</v>
      </c>
      <c r="E72" s="1">
        <v>1.3930947E-4</v>
      </c>
      <c r="H72">
        <v>1.6150321000000001</v>
      </c>
      <c r="I72" s="1">
        <v>4.4263266000000001E-5</v>
      </c>
    </row>
    <row r="73" spans="4:17" x14ac:dyDescent="0.25">
      <c r="D73">
        <v>1.6967817999999999</v>
      </c>
      <c r="E73" s="1">
        <v>1.6421921000000001E-4</v>
      </c>
      <c r="H73">
        <v>1.7032788000000001</v>
      </c>
      <c r="I73" s="1">
        <v>5.3221392999999999E-5</v>
      </c>
    </row>
    <row r="74" spans="4:17" x14ac:dyDescent="0.25">
      <c r="D74">
        <v>1.7852093</v>
      </c>
      <c r="E74" s="1">
        <v>1.9211985999999999E-4</v>
      </c>
      <c r="H74">
        <v>1.7940571000000001</v>
      </c>
      <c r="I74" s="1">
        <v>6.3508400000000003E-5</v>
      </c>
    </row>
    <row r="75" spans="4:17" x14ac:dyDescent="0.25">
      <c r="H75">
        <v>1.8823354999999999</v>
      </c>
      <c r="I75" s="1">
        <v>7.5789780000000003E-5</v>
      </c>
    </row>
    <row r="76" spans="4:17" x14ac:dyDescent="0.25">
      <c r="H76">
        <v>1.9756518999999999</v>
      </c>
      <c r="I76" s="1">
        <v>8.8070316E-5</v>
      </c>
    </row>
    <row r="82" spans="1:9" x14ac:dyDescent="0.25">
      <c r="A82" t="s">
        <v>2</v>
      </c>
      <c r="B82" t="s">
        <v>0</v>
      </c>
      <c r="D82" t="s">
        <v>3</v>
      </c>
      <c r="F82" t="s">
        <v>4</v>
      </c>
      <c r="H82" t="s">
        <v>5</v>
      </c>
    </row>
    <row r="83" spans="1:9" x14ac:dyDescent="0.25">
      <c r="A83" t="s">
        <v>7</v>
      </c>
      <c r="B83">
        <v>4.5</v>
      </c>
      <c r="D83">
        <v>3.5</v>
      </c>
      <c r="F83">
        <v>2.5</v>
      </c>
      <c r="H83">
        <v>1.5</v>
      </c>
    </row>
    <row r="84" spans="1:9" x14ac:dyDescent="0.25">
      <c r="A84" t="s">
        <v>11</v>
      </c>
      <c r="B84" s="1">
        <v>0.11</v>
      </c>
    </row>
    <row r="85" spans="1:9" x14ac:dyDescent="0.25">
      <c r="A85" t="s">
        <v>9</v>
      </c>
      <c r="B85" s="1">
        <v>7.4999999999999997E-2</v>
      </c>
    </row>
    <row r="86" spans="1:9" x14ac:dyDescent="0.25">
      <c r="B86" s="1"/>
    </row>
    <row r="87" spans="1:9" x14ac:dyDescent="0.25">
      <c r="A87" t="s">
        <v>61</v>
      </c>
      <c r="B87" t="s">
        <v>59</v>
      </c>
      <c r="C87" t="s">
        <v>60</v>
      </c>
      <c r="D87" t="s">
        <v>59</v>
      </c>
      <c r="E87" t="s">
        <v>60</v>
      </c>
      <c r="F87" t="s">
        <v>59</v>
      </c>
      <c r="G87" t="s">
        <v>60</v>
      </c>
      <c r="H87" t="s">
        <v>59</v>
      </c>
      <c r="I87" t="s">
        <v>60</v>
      </c>
    </row>
    <row r="88" spans="1:9" x14ac:dyDescent="0.25">
      <c r="B88">
        <v>-3.8435215999999999</v>
      </c>
      <c r="C88">
        <v>1.8742932000000001</v>
      </c>
      <c r="D88">
        <v>-3.8325045000000002</v>
      </c>
      <c r="E88">
        <v>1.4453659999999999</v>
      </c>
      <c r="F88">
        <v>-3.7927119999999999</v>
      </c>
      <c r="G88">
        <v>1.0312861</v>
      </c>
      <c r="H88">
        <v>-3.7914002</v>
      </c>
      <c r="I88">
        <v>0.63192269999999995</v>
      </c>
    </row>
    <row r="89" spans="1:9" x14ac:dyDescent="0.25">
      <c r="B89">
        <v>-3.5923767</v>
      </c>
      <c r="C89">
        <v>1.4680203000000001</v>
      </c>
      <c r="D89">
        <v>-3.7167222</v>
      </c>
      <c r="E89">
        <v>1.2976780000000001</v>
      </c>
      <c r="F89">
        <v>-3.3885431000000001</v>
      </c>
      <c r="G89">
        <v>0.83978545999999998</v>
      </c>
      <c r="H89">
        <v>-3.2433052</v>
      </c>
      <c r="I89">
        <v>0.49986746999999998</v>
      </c>
    </row>
    <row r="90" spans="1:9" x14ac:dyDescent="0.25">
      <c r="B90">
        <v>-3.2359078000000001</v>
      </c>
      <c r="C90">
        <v>1.1728874</v>
      </c>
      <c r="D90">
        <v>-3.4759872000000001</v>
      </c>
      <c r="E90">
        <v>1.1354419</v>
      </c>
      <c r="F90">
        <v>-3.0037847000000002</v>
      </c>
      <c r="G90">
        <v>0.70741229999999999</v>
      </c>
      <c r="H90">
        <v>-2.8010199999999998</v>
      </c>
      <c r="I90">
        <v>0.40458462000000001</v>
      </c>
    </row>
    <row r="91" spans="1:9" x14ac:dyDescent="0.25">
      <c r="B91">
        <v>-2.8026719999999998</v>
      </c>
      <c r="C91">
        <v>0.90748669999999998</v>
      </c>
      <c r="D91">
        <v>-3.1391472999999999</v>
      </c>
      <c r="E91">
        <v>0.96599716000000002</v>
      </c>
      <c r="F91">
        <v>-2.5420889999999998</v>
      </c>
      <c r="G91">
        <v>0.55300190000000005</v>
      </c>
      <c r="H91">
        <v>-2.2241494999999998</v>
      </c>
      <c r="I91">
        <v>0.28737667</v>
      </c>
    </row>
    <row r="92" spans="1:9" x14ac:dyDescent="0.25">
      <c r="B92">
        <v>-2.2157562</v>
      </c>
      <c r="C92">
        <v>0.65717630000000005</v>
      </c>
      <c r="D92">
        <v>-2.6291929999999999</v>
      </c>
      <c r="E92">
        <v>0.74511963000000003</v>
      </c>
      <c r="F92">
        <v>-2.0612260999999998</v>
      </c>
      <c r="G92">
        <v>0.41342008000000002</v>
      </c>
      <c r="H92">
        <v>-1.6473519999999999</v>
      </c>
      <c r="I92">
        <v>0.19235559999999999</v>
      </c>
    </row>
    <row r="93" spans="1:9" x14ac:dyDescent="0.25">
      <c r="B93">
        <v>-1.5133983</v>
      </c>
      <c r="C93">
        <v>0.36271661999999999</v>
      </c>
      <c r="D93">
        <v>-2.0327907000000001</v>
      </c>
      <c r="E93">
        <v>0.53180605000000003</v>
      </c>
      <c r="F93">
        <v>-1.3880566000000001</v>
      </c>
      <c r="G93">
        <v>0.22983857999999999</v>
      </c>
      <c r="H93">
        <v>-0.91675300000000004</v>
      </c>
      <c r="I93">
        <v>7.5446849999999996E-2</v>
      </c>
    </row>
    <row r="94" spans="1:9" x14ac:dyDescent="0.25">
      <c r="B94">
        <v>-0.95535517000000003</v>
      </c>
      <c r="C94">
        <v>0.12714138999999999</v>
      </c>
      <c r="D94">
        <v>-1.4748447</v>
      </c>
      <c r="E94">
        <v>0.32581332000000002</v>
      </c>
      <c r="F94">
        <v>-0.70520629999999995</v>
      </c>
      <c r="G94">
        <v>2.4088912000000001E-2</v>
      </c>
      <c r="H94">
        <v>-0.17654602</v>
      </c>
      <c r="I94">
        <v>-4.1443187999999999E-2</v>
      </c>
    </row>
    <row r="95" spans="1:9" x14ac:dyDescent="0.25">
      <c r="B95">
        <v>-0.35892853000000002</v>
      </c>
      <c r="C95">
        <v>-9.3567810000000001E-2</v>
      </c>
      <c r="D95">
        <v>-1.0996455999999999</v>
      </c>
      <c r="E95">
        <v>0.17863023</v>
      </c>
      <c r="F95">
        <v>0.13142108999999999</v>
      </c>
      <c r="G95">
        <v>-0.19615278999999999</v>
      </c>
      <c r="H95">
        <v>0.42912423999999999</v>
      </c>
      <c r="I95">
        <v>-0.15119940000000001</v>
      </c>
    </row>
    <row r="96" spans="1:9" x14ac:dyDescent="0.25">
      <c r="B96">
        <v>0.25683563999999998</v>
      </c>
      <c r="C96">
        <v>-0.35121770000000002</v>
      </c>
      <c r="D96">
        <v>-0.73412759999999999</v>
      </c>
      <c r="E96">
        <v>5.3615286999999998E-2</v>
      </c>
      <c r="F96">
        <v>1.1315793000000001</v>
      </c>
      <c r="G96">
        <v>-0.47524157</v>
      </c>
      <c r="H96">
        <v>0.88099309999999997</v>
      </c>
      <c r="I96">
        <v>-0.23906796</v>
      </c>
    </row>
    <row r="97" spans="1:9" x14ac:dyDescent="0.25">
      <c r="B97">
        <v>0.94956119999999999</v>
      </c>
      <c r="C97">
        <v>-0.63830050000000005</v>
      </c>
      <c r="D97">
        <v>-9.9220216E-2</v>
      </c>
      <c r="E97">
        <v>-0.18181035000000001</v>
      </c>
      <c r="F97">
        <v>1.7759731999999999</v>
      </c>
      <c r="G97">
        <v>-0.6736704</v>
      </c>
      <c r="H97">
        <v>1.3904860000000001</v>
      </c>
      <c r="I97">
        <v>-0.31942868000000002</v>
      </c>
    </row>
    <row r="98" spans="1:9" x14ac:dyDescent="0.25">
      <c r="B98">
        <v>1.6038547000000001</v>
      </c>
      <c r="C98">
        <v>-0.925458</v>
      </c>
      <c r="D98">
        <v>0.67034530000000003</v>
      </c>
      <c r="E98">
        <v>-0.46134789999999998</v>
      </c>
      <c r="F98">
        <v>2.3434544000000002</v>
      </c>
      <c r="G98">
        <v>-0.85745764000000002</v>
      </c>
      <c r="H98">
        <v>1.9577484000000001</v>
      </c>
      <c r="I98">
        <v>-0.43665530000000002</v>
      </c>
    </row>
    <row r="99" spans="1:9" x14ac:dyDescent="0.25">
      <c r="B99">
        <v>2.1041767999999998</v>
      </c>
      <c r="C99">
        <v>-1.1389586</v>
      </c>
      <c r="D99">
        <v>1.4399108</v>
      </c>
      <c r="E99">
        <v>-0.74088544000000001</v>
      </c>
      <c r="F99">
        <v>2.9205920000000001</v>
      </c>
      <c r="G99">
        <v>-1.0560174</v>
      </c>
      <c r="H99">
        <v>2.3519450000000002</v>
      </c>
      <c r="I99">
        <v>-0.51724046000000001</v>
      </c>
    </row>
    <row r="100" spans="1:9" x14ac:dyDescent="0.25">
      <c r="B100">
        <v>2.6527576000000002</v>
      </c>
      <c r="C100">
        <v>-1.4189262</v>
      </c>
      <c r="D100">
        <v>1.9979054000000001</v>
      </c>
      <c r="E100">
        <v>-0.96166945000000004</v>
      </c>
      <c r="F100">
        <v>3.2957909999999999</v>
      </c>
      <c r="G100">
        <v>-1.2032004999999999</v>
      </c>
      <c r="H100">
        <v>2.8711185000000001</v>
      </c>
      <c r="I100">
        <v>-0.61976933000000001</v>
      </c>
    </row>
    <row r="101" spans="1:9" x14ac:dyDescent="0.25">
      <c r="B101">
        <v>3.0475370000000002</v>
      </c>
      <c r="C101">
        <v>-1.6770061999999999</v>
      </c>
      <c r="D101">
        <v>2.5078353999999998</v>
      </c>
      <c r="E101">
        <v>-1.1751513</v>
      </c>
      <c r="F101">
        <v>3.7288082</v>
      </c>
      <c r="G101">
        <v>-1.4020406999999999</v>
      </c>
      <c r="H101">
        <v>3.2653634999999999</v>
      </c>
      <c r="I101">
        <v>-0.7151457</v>
      </c>
    </row>
    <row r="102" spans="1:9" x14ac:dyDescent="0.25">
      <c r="B102">
        <v>3.3655493000000001</v>
      </c>
      <c r="C102">
        <v>-1.9648182000000001</v>
      </c>
      <c r="D102">
        <v>3.0949214</v>
      </c>
      <c r="E102">
        <v>-1.477231</v>
      </c>
      <c r="H102">
        <v>3.7172809999999998</v>
      </c>
      <c r="I102">
        <v>-0.81780549999999996</v>
      </c>
    </row>
    <row r="103" spans="1:9" x14ac:dyDescent="0.25">
      <c r="B103">
        <v>3.5777763999999999</v>
      </c>
      <c r="C103">
        <v>-2.2232535000000002</v>
      </c>
      <c r="D103">
        <v>3.4608279999999998</v>
      </c>
      <c r="E103">
        <v>-1.7205758</v>
      </c>
    </row>
    <row r="104" spans="1:9" x14ac:dyDescent="0.25">
      <c r="B104">
        <v>3.7033366999999999</v>
      </c>
      <c r="C104">
        <v>-2.4226920000000001</v>
      </c>
      <c r="D104">
        <v>3.6921252999999998</v>
      </c>
      <c r="E104">
        <v>-1.9346000000000001</v>
      </c>
    </row>
    <row r="106" spans="1:9" x14ac:dyDescent="0.25">
      <c r="A106" t="s">
        <v>62</v>
      </c>
      <c r="B106" t="s">
        <v>59</v>
      </c>
      <c r="C106" t="s">
        <v>63</v>
      </c>
      <c r="D106" t="s">
        <v>59</v>
      </c>
      <c r="E106" t="s">
        <v>64</v>
      </c>
      <c r="F106" t="s">
        <v>59</v>
      </c>
      <c r="G106" t="s">
        <v>65</v>
      </c>
    </row>
    <row r="107" spans="1:9" x14ac:dyDescent="0.25">
      <c r="B107">
        <v>-3.3213214999999998</v>
      </c>
      <c r="C107" s="1">
        <v>-7.9476459999999998E-4</v>
      </c>
      <c r="D107">
        <v>-3.5706606000000001</v>
      </c>
      <c r="E107" s="1">
        <v>-7.9231435999999999E-4</v>
      </c>
      <c r="F107">
        <v>-3.7428097999999999</v>
      </c>
      <c r="G107" s="1">
        <v>-3.0045065999999998E-4</v>
      </c>
    </row>
    <row r="108" spans="1:9" x14ac:dyDescent="0.25">
      <c r="B108">
        <v>-3.2918593999999999</v>
      </c>
      <c r="C108" s="1">
        <v>-7.0854125000000001E-4</v>
      </c>
      <c r="D108">
        <v>-3.5115213000000001</v>
      </c>
      <c r="E108" s="1">
        <v>-6.6043855999999999E-4</v>
      </c>
      <c r="F108">
        <v>-3.4941425000000002</v>
      </c>
      <c r="G108" s="1">
        <v>-1.7611693999999999E-4</v>
      </c>
    </row>
    <row r="109" spans="1:9" x14ac:dyDescent="0.25">
      <c r="B109">
        <v>-3.2525317999999999</v>
      </c>
      <c r="C109" s="1">
        <v>-6.0202903000000001E-4</v>
      </c>
      <c r="D109">
        <v>-3.3829205</v>
      </c>
      <c r="E109" s="1">
        <v>-4.6261111999999999E-4</v>
      </c>
      <c r="F109">
        <v>-3.2052608</v>
      </c>
      <c r="G109" s="1">
        <v>-1.1262586000000001E-4</v>
      </c>
    </row>
    <row r="110" spans="1:9" x14ac:dyDescent="0.25">
      <c r="B110">
        <v>-3.1832044000000002</v>
      </c>
      <c r="C110" s="1">
        <v>-5.1072064999999999E-4</v>
      </c>
      <c r="D110">
        <v>-3.2440777000000001</v>
      </c>
      <c r="E110" s="1">
        <v>-3.1549387000000002E-4</v>
      </c>
      <c r="F110">
        <v>-2.7966489999999999</v>
      </c>
      <c r="G110" s="1">
        <v>-5.9236478000000001E-5</v>
      </c>
    </row>
    <row r="111" spans="1:9" x14ac:dyDescent="0.25">
      <c r="B111">
        <v>-3.1139711999999999</v>
      </c>
      <c r="C111" s="1">
        <v>-4.0166254999999997E-4</v>
      </c>
      <c r="D111">
        <v>-3.0651546000000001</v>
      </c>
      <c r="E111" s="1">
        <v>-2.0386247000000001E-4</v>
      </c>
      <c r="F111">
        <v>-2.198442</v>
      </c>
      <c r="G111" s="1">
        <v>-2.6067603999999999E-5</v>
      </c>
    </row>
    <row r="112" spans="1:9" x14ac:dyDescent="0.25">
      <c r="B112">
        <v>-2.9948191999999998</v>
      </c>
      <c r="C112" s="1">
        <v>-3.0273004000000003E-4</v>
      </c>
      <c r="D112">
        <v>-2.7365284000000001</v>
      </c>
      <c r="E112" s="1">
        <v>-1.1246524E-4</v>
      </c>
      <c r="F112">
        <v>-1.7497095</v>
      </c>
      <c r="G112" s="1">
        <v>-1.5771105999999999E-5</v>
      </c>
    </row>
    <row r="113" spans="2:7" x14ac:dyDescent="0.25">
      <c r="B113">
        <v>-2.8357480000000002</v>
      </c>
      <c r="C113" s="1">
        <v>-2.0885523000000001E-4</v>
      </c>
      <c r="D113">
        <v>-2.4076873999999999</v>
      </c>
      <c r="E113" s="1">
        <v>-6.1638880000000002E-5</v>
      </c>
      <c r="F113">
        <v>-1.0117726</v>
      </c>
      <c r="G113" s="1">
        <v>-2.8398242E-6</v>
      </c>
    </row>
    <row r="114" spans="2:7" x14ac:dyDescent="0.25">
      <c r="B114">
        <v>-2.6267041999999998</v>
      </c>
      <c r="C114" s="1">
        <v>-1.3524876E-4</v>
      </c>
      <c r="D114">
        <v>-1.8095074</v>
      </c>
      <c r="E114" s="1">
        <v>-2.3398648000000001E-5</v>
      </c>
      <c r="F114">
        <v>-0.28378195000000001</v>
      </c>
      <c r="G114" s="1">
        <v>5.0166810000000003E-6</v>
      </c>
    </row>
    <row r="115" spans="2:7" x14ac:dyDescent="0.25">
      <c r="B115">
        <v>-2.4174989999999998</v>
      </c>
      <c r="C115" s="1">
        <v>-9.2070449999999995E-5</v>
      </c>
      <c r="D115">
        <v>-1.2012332999999999</v>
      </c>
      <c r="E115" s="1">
        <v>-7.9761130000000003E-6</v>
      </c>
      <c r="F115">
        <v>0.60376375999999998</v>
      </c>
      <c r="G115" s="1">
        <v>1.5463543999999999E-5</v>
      </c>
    </row>
    <row r="116" spans="2:7" x14ac:dyDescent="0.25">
      <c r="B116">
        <v>-1.9989276</v>
      </c>
      <c r="C116" s="1">
        <v>-3.6141973E-5</v>
      </c>
      <c r="D116">
        <v>-0.31370100000000001</v>
      </c>
      <c r="E116" s="1">
        <v>5.0064290000000002E-6</v>
      </c>
      <c r="F116">
        <v>1.4713902000000001</v>
      </c>
      <c r="G116" s="1">
        <v>2.0832212999999999E-5</v>
      </c>
    </row>
    <row r="117" spans="2:7" x14ac:dyDescent="0.25">
      <c r="B117">
        <v>-1.550249</v>
      </c>
      <c r="C117" s="1">
        <v>-1.5702758999999999E-5</v>
      </c>
      <c r="D117">
        <v>0.68354800000000004</v>
      </c>
      <c r="E117" s="1">
        <v>1.5490880999999999E-5</v>
      </c>
      <c r="F117">
        <v>2.1095429999999999</v>
      </c>
      <c r="G117" s="1">
        <v>4.3872038E-5</v>
      </c>
    </row>
    <row r="118" spans="2:7" x14ac:dyDescent="0.25">
      <c r="B118">
        <v>-1.0915433999999999</v>
      </c>
      <c r="C118" s="1">
        <v>-5.4028423999999998E-6</v>
      </c>
      <c r="D118">
        <v>1.4015253999999999</v>
      </c>
      <c r="E118" s="1">
        <v>3.0951007000000001E-5</v>
      </c>
      <c r="F118">
        <v>2.7376423000000001</v>
      </c>
      <c r="G118" s="1">
        <v>8.2122520000000007E-5</v>
      </c>
    </row>
    <row r="119" spans="2:7" x14ac:dyDescent="0.25">
      <c r="B119">
        <v>-0.67270315000000003</v>
      </c>
      <c r="C119" s="1">
        <v>-1.8795467000000001E-7</v>
      </c>
      <c r="D119">
        <v>2.0295974999999999</v>
      </c>
      <c r="E119" s="1">
        <v>7.4272850000000002E-5</v>
      </c>
      <c r="F119">
        <v>3.2060787999999998</v>
      </c>
      <c r="G119" s="1">
        <v>1.3806808000000001E-4</v>
      </c>
    </row>
    <row r="120" spans="2:7" x14ac:dyDescent="0.25">
      <c r="B120">
        <v>-5.4415735999999999E-2</v>
      </c>
      <c r="C120" s="1">
        <v>7.6309599999999992E-6</v>
      </c>
      <c r="D120">
        <v>2.4282094999999999</v>
      </c>
      <c r="E120" s="1">
        <v>1.3273017000000001E-4</v>
      </c>
      <c r="F120">
        <v>3.5147588000000001</v>
      </c>
      <c r="G120" s="1">
        <v>2.2945847E-4</v>
      </c>
    </row>
    <row r="121" spans="2:7" x14ac:dyDescent="0.25">
      <c r="B121">
        <v>0.67356150000000004</v>
      </c>
      <c r="C121" s="1">
        <v>1.8023144000000001E-5</v>
      </c>
      <c r="D121">
        <v>2.8265259999999999</v>
      </c>
      <c r="E121" s="1">
        <v>2.4697243E-4</v>
      </c>
      <c r="G121" s="1"/>
    </row>
    <row r="122" spans="2:7" x14ac:dyDescent="0.25">
      <c r="B122">
        <v>1.2219838999999999</v>
      </c>
      <c r="C122" s="1">
        <v>3.5960853000000001E-5</v>
      </c>
      <c r="D122">
        <v>3.0551661999999999</v>
      </c>
      <c r="E122" s="1">
        <v>3.8651339999999998E-4</v>
      </c>
      <c r="G122" s="1"/>
    </row>
    <row r="123" spans="2:7" x14ac:dyDescent="0.25">
      <c r="B123">
        <v>1.6207438000000001</v>
      </c>
      <c r="C123" s="1">
        <v>6.6525699999999999E-5</v>
      </c>
      <c r="D123">
        <v>3.2237132000000002</v>
      </c>
      <c r="E123" s="1">
        <v>5.7421176000000003E-4</v>
      </c>
      <c r="G123" s="1"/>
    </row>
    <row r="124" spans="2:7" x14ac:dyDescent="0.25">
      <c r="B124">
        <v>1.9695847</v>
      </c>
      <c r="C124" s="1">
        <v>1.07216176E-4</v>
      </c>
      <c r="D124">
        <v>3.3226637999999999</v>
      </c>
      <c r="E124" s="1">
        <v>7.2131533000000002E-4</v>
      </c>
      <c r="G124" s="1"/>
    </row>
    <row r="125" spans="2:7" x14ac:dyDescent="0.25">
      <c r="B125">
        <v>2.2783989999999998</v>
      </c>
      <c r="C125" s="1">
        <v>1.7324977999999999E-4</v>
      </c>
      <c r="D125">
        <v>3.3521662000000001</v>
      </c>
      <c r="E125" s="1">
        <v>7.9993163999999997E-4</v>
      </c>
      <c r="G125" s="1"/>
    </row>
    <row r="126" spans="2:7" x14ac:dyDescent="0.25">
      <c r="B126">
        <v>2.4476046999999999</v>
      </c>
      <c r="C126" s="1">
        <v>2.3669985000000001E-4</v>
      </c>
    </row>
    <row r="127" spans="2:7" x14ac:dyDescent="0.25">
      <c r="B127">
        <v>2.6067966999999999</v>
      </c>
      <c r="C127" s="1">
        <v>3.0775357000000002E-4</v>
      </c>
    </row>
    <row r="128" spans="2:7" x14ac:dyDescent="0.25">
      <c r="B128">
        <v>2.7359219000000001</v>
      </c>
      <c r="C128" s="1">
        <v>4.0668947999999999E-4</v>
      </c>
    </row>
    <row r="129" spans="2:3" x14ac:dyDescent="0.25">
      <c r="B129">
        <v>2.8548992000000002</v>
      </c>
      <c r="C129" s="1">
        <v>5.3858580000000001E-4</v>
      </c>
    </row>
    <row r="130" spans="2:3" x14ac:dyDescent="0.25">
      <c r="B130">
        <v>2.9439305999999998</v>
      </c>
      <c r="C130" s="1">
        <v>6.7554327000000003E-4</v>
      </c>
    </row>
    <row r="131" spans="2:3" x14ac:dyDescent="0.25">
      <c r="B131">
        <v>2.9931237999999998</v>
      </c>
      <c r="C131" s="1">
        <v>8.0234429999999997E-4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B6" sqref="B6"/>
    </sheetView>
  </sheetViews>
  <sheetFormatPr defaultRowHeight="15" x14ac:dyDescent="0.25"/>
  <cols>
    <col min="2" max="2" width="18.42578125" customWidth="1"/>
    <col min="3" max="3" width="7.7109375" customWidth="1"/>
    <col min="4" max="5" width="77" customWidth="1"/>
    <col min="6" max="6" width="10.7109375" style="8" bestFit="1" customWidth="1"/>
    <col min="7" max="8" width="10.7109375" style="8" customWidth="1"/>
    <col min="9" max="9" width="33.140625" customWidth="1"/>
    <col min="10" max="10" width="36.5703125" customWidth="1"/>
    <col min="11" max="11" width="13" customWidth="1"/>
  </cols>
  <sheetData>
    <row r="1" spans="1:12" x14ac:dyDescent="0.25">
      <c r="A1" t="s">
        <v>94</v>
      </c>
    </row>
    <row r="2" spans="1:12" x14ac:dyDescent="0.25">
      <c r="B2" t="s">
        <v>2</v>
      </c>
      <c r="C2" t="s">
        <v>177</v>
      </c>
      <c r="D2" t="s">
        <v>176</v>
      </c>
      <c r="E2" t="s">
        <v>178</v>
      </c>
      <c r="F2" s="8" t="s">
        <v>175</v>
      </c>
      <c r="G2" s="8" t="s">
        <v>181</v>
      </c>
      <c r="H2" s="8" t="s">
        <v>211</v>
      </c>
      <c r="I2" t="s">
        <v>172</v>
      </c>
      <c r="J2" t="s">
        <v>173</v>
      </c>
      <c r="K2" t="s">
        <v>174</v>
      </c>
    </row>
    <row r="4" spans="1:12" x14ac:dyDescent="0.25">
      <c r="B4" t="s">
        <v>95</v>
      </c>
      <c r="C4" t="s">
        <v>156</v>
      </c>
      <c r="D4" t="s">
        <v>97</v>
      </c>
      <c r="F4" s="8">
        <v>42563</v>
      </c>
      <c r="J4" t="s">
        <v>132</v>
      </c>
    </row>
    <row r="5" spans="1:12" x14ac:dyDescent="0.25">
      <c r="B5" t="s">
        <v>103</v>
      </c>
      <c r="D5" t="s">
        <v>123</v>
      </c>
      <c r="I5" t="s">
        <v>137</v>
      </c>
      <c r="J5" t="s">
        <v>131</v>
      </c>
      <c r="K5" t="s">
        <v>134</v>
      </c>
    </row>
    <row r="6" spans="1:12" s="6" customFormat="1" x14ac:dyDescent="0.25">
      <c r="D6" s="6" t="s">
        <v>133</v>
      </c>
      <c r="F6" s="9">
        <v>42565</v>
      </c>
      <c r="G6" s="9"/>
      <c r="H6" s="9"/>
      <c r="I6" s="6" t="s">
        <v>137</v>
      </c>
      <c r="J6" s="6" t="s">
        <v>170</v>
      </c>
      <c r="K6" s="6" t="s">
        <v>144</v>
      </c>
      <c r="L6" s="6" t="s">
        <v>148</v>
      </c>
    </row>
    <row r="7" spans="1:12" x14ac:dyDescent="0.25">
      <c r="D7" t="s">
        <v>154</v>
      </c>
      <c r="F7" s="8">
        <v>42569</v>
      </c>
    </row>
    <row r="8" spans="1:12" s="6" customFormat="1" x14ac:dyDescent="0.25">
      <c r="D8" s="6" t="s">
        <v>133</v>
      </c>
      <c r="E8" s="6" t="s">
        <v>179</v>
      </c>
      <c r="F8" s="9" t="s">
        <v>171</v>
      </c>
      <c r="G8" s="9">
        <v>42583</v>
      </c>
      <c r="H8" s="9"/>
      <c r="I8" s="6" t="s">
        <v>167</v>
      </c>
      <c r="J8" s="9" t="s">
        <v>212</v>
      </c>
      <c r="K8" s="6" t="s">
        <v>218</v>
      </c>
    </row>
    <row r="9" spans="1:12" s="6" customFormat="1" x14ac:dyDescent="0.25">
      <c r="D9" s="6" t="s">
        <v>133</v>
      </c>
      <c r="E9" s="6" t="s">
        <v>214</v>
      </c>
      <c r="F9" s="9">
        <v>42592</v>
      </c>
      <c r="G9" s="9"/>
      <c r="H9" s="9" t="s">
        <v>210</v>
      </c>
      <c r="J9" s="9" t="s">
        <v>227</v>
      </c>
    </row>
    <row r="10" spans="1:12" s="7" customFormat="1" x14ac:dyDescent="0.25">
      <c r="D10" s="7" t="s">
        <v>133</v>
      </c>
      <c r="F10" s="10">
        <v>42594</v>
      </c>
      <c r="H10" s="7" t="s">
        <v>210</v>
      </c>
      <c r="I10" s="7" t="s">
        <v>228</v>
      </c>
      <c r="J10" s="7" t="s">
        <v>232</v>
      </c>
    </row>
    <row r="11" spans="1:12" x14ac:dyDescent="0.25">
      <c r="F11"/>
      <c r="G11"/>
      <c r="H11"/>
    </row>
    <row r="12" spans="1:12" x14ac:dyDescent="0.25">
      <c r="B12" t="s">
        <v>135</v>
      </c>
      <c r="D12" t="s">
        <v>138</v>
      </c>
      <c r="F12" s="8">
        <v>42566</v>
      </c>
      <c r="I12" t="s">
        <v>139</v>
      </c>
      <c r="J12" t="s">
        <v>140</v>
      </c>
      <c r="K12" t="s">
        <v>150</v>
      </c>
      <c r="L12" t="s">
        <v>148</v>
      </c>
    </row>
    <row r="13" spans="1:12" s="6" customFormat="1" x14ac:dyDescent="0.25">
      <c r="D13" s="6" t="s">
        <v>151</v>
      </c>
      <c r="F13" s="9"/>
      <c r="G13" s="9"/>
      <c r="H13" s="9"/>
      <c r="I13" s="6" t="s">
        <v>142</v>
      </c>
    </row>
    <row r="14" spans="1:12" s="6" customFormat="1" x14ac:dyDescent="0.25">
      <c r="D14" s="6" t="s">
        <v>151</v>
      </c>
      <c r="E14" s="6" t="s">
        <v>217</v>
      </c>
      <c r="F14" s="9">
        <v>42579</v>
      </c>
      <c r="G14" s="9"/>
      <c r="H14" s="9" t="s">
        <v>210</v>
      </c>
      <c r="I14" s="6" t="s">
        <v>167</v>
      </c>
      <c r="J14" s="6" t="s">
        <v>209</v>
      </c>
      <c r="K14" s="6" t="s">
        <v>218</v>
      </c>
    </row>
    <row r="15" spans="1:12" s="6" customFormat="1" x14ac:dyDescent="0.25">
      <c r="D15" s="6" t="s">
        <v>151</v>
      </c>
      <c r="E15" s="6" t="s">
        <v>216</v>
      </c>
      <c r="F15" s="9">
        <v>42592</v>
      </c>
      <c r="G15" s="9"/>
      <c r="H15" s="9" t="s">
        <v>210</v>
      </c>
      <c r="I15" s="6" t="s">
        <v>167</v>
      </c>
      <c r="J15" s="9" t="s">
        <v>227</v>
      </c>
    </row>
    <row r="16" spans="1:12" s="7" customFormat="1" x14ac:dyDescent="0.25">
      <c r="D16" s="7" t="s">
        <v>151</v>
      </c>
      <c r="F16" s="10">
        <v>42594</v>
      </c>
      <c r="G16" s="10"/>
      <c r="H16" s="10" t="s">
        <v>210</v>
      </c>
      <c r="I16" s="7" t="s">
        <v>228</v>
      </c>
      <c r="J16" s="7" t="s">
        <v>232</v>
      </c>
    </row>
    <row r="18" spans="2:11" s="6" customFormat="1" x14ac:dyDescent="0.25">
      <c r="B18" s="6" t="s">
        <v>136</v>
      </c>
      <c r="D18" s="6" t="s">
        <v>141</v>
      </c>
      <c r="F18" s="9">
        <v>42566</v>
      </c>
      <c r="G18" s="9"/>
      <c r="H18" s="9"/>
      <c r="I18" s="6" t="s">
        <v>142</v>
      </c>
      <c r="J18" s="6" t="s">
        <v>143</v>
      </c>
    </row>
    <row r="19" spans="2:11" s="7" customFormat="1" x14ac:dyDescent="0.25">
      <c r="D19" s="7" t="s">
        <v>141</v>
      </c>
      <c r="F19" s="10">
        <v>42578</v>
      </c>
      <c r="G19" s="10"/>
      <c r="H19" s="10"/>
      <c r="I19" s="7" t="s">
        <v>167</v>
      </c>
      <c r="J19" s="7" t="s">
        <v>168</v>
      </c>
    </row>
    <row r="20" spans="2:11" s="6" customFormat="1" x14ac:dyDescent="0.25">
      <c r="D20" s="6" t="s">
        <v>152</v>
      </c>
      <c r="F20" s="9"/>
      <c r="G20" s="9"/>
      <c r="H20" s="9"/>
      <c r="I20" s="6" t="s">
        <v>142</v>
      </c>
    </row>
    <row r="21" spans="2:11" s="6" customFormat="1" x14ac:dyDescent="0.25">
      <c r="D21" s="6" t="s">
        <v>152</v>
      </c>
      <c r="F21" s="9">
        <v>42578</v>
      </c>
      <c r="G21" s="9"/>
      <c r="H21" s="9"/>
      <c r="I21" s="6" t="s">
        <v>167</v>
      </c>
      <c r="J21" s="6" t="s">
        <v>169</v>
      </c>
    </row>
    <row r="22" spans="2:11" s="6" customFormat="1" x14ac:dyDescent="0.25">
      <c r="D22" s="6" t="s">
        <v>152</v>
      </c>
      <c r="E22" s="6" t="s">
        <v>215</v>
      </c>
      <c r="F22" s="9">
        <v>42579</v>
      </c>
      <c r="G22" s="9">
        <v>42583</v>
      </c>
      <c r="H22" s="9"/>
      <c r="I22" s="6" t="s">
        <v>167</v>
      </c>
      <c r="J22" s="6" t="s">
        <v>203</v>
      </c>
      <c r="K22" s="6" t="s">
        <v>218</v>
      </c>
    </row>
    <row r="23" spans="2:11" s="6" customFormat="1" x14ac:dyDescent="0.25">
      <c r="D23" s="6" t="s">
        <v>152</v>
      </c>
      <c r="E23" s="6" t="s">
        <v>214</v>
      </c>
      <c r="F23" s="9">
        <v>42592</v>
      </c>
      <c r="G23" s="9"/>
      <c r="H23" s="9" t="s">
        <v>210</v>
      </c>
      <c r="I23" s="6" t="s">
        <v>167</v>
      </c>
      <c r="J23" s="6" t="s">
        <v>231</v>
      </c>
    </row>
    <row r="24" spans="2:11" s="12" customFormat="1" x14ac:dyDescent="0.25">
      <c r="D24" s="12" t="s">
        <v>152</v>
      </c>
      <c r="F24" s="13">
        <v>42594</v>
      </c>
      <c r="G24" s="13"/>
      <c r="H24" s="13" t="s">
        <v>210</v>
      </c>
      <c r="I24" s="12" t="s">
        <v>228</v>
      </c>
    </row>
    <row r="26" spans="2:11" x14ac:dyDescent="0.25">
      <c r="B26" t="s">
        <v>146</v>
      </c>
      <c r="D26" t="s">
        <v>145</v>
      </c>
      <c r="F26" s="8">
        <v>42568</v>
      </c>
      <c r="I26" t="s">
        <v>147</v>
      </c>
      <c r="J26" t="s">
        <v>149</v>
      </c>
    </row>
    <row r="27" spans="2:11" s="6" customFormat="1" x14ac:dyDescent="0.25">
      <c r="D27" s="6" t="s">
        <v>153</v>
      </c>
      <c r="F27" s="9">
        <v>42574</v>
      </c>
      <c r="G27" s="9"/>
      <c r="H27" s="9"/>
      <c r="I27" s="6" t="s">
        <v>147</v>
      </c>
      <c r="J27" s="6" t="s">
        <v>155</v>
      </c>
      <c r="K27" s="6" t="s">
        <v>169</v>
      </c>
    </row>
    <row r="28" spans="2:11" s="6" customFormat="1" x14ac:dyDescent="0.25">
      <c r="D28" s="6" t="s">
        <v>153</v>
      </c>
      <c r="E28" s="6" t="s">
        <v>229</v>
      </c>
      <c r="F28" s="9">
        <v>42579</v>
      </c>
      <c r="G28" s="9"/>
      <c r="H28" s="9"/>
      <c r="I28" s="6" t="s">
        <v>180</v>
      </c>
      <c r="J28" s="6" t="s">
        <v>230</v>
      </c>
    </row>
    <row r="29" spans="2:11" s="6" customFormat="1" x14ac:dyDescent="0.25">
      <c r="D29" s="6" t="s">
        <v>219</v>
      </c>
      <c r="E29" s="6" t="s">
        <v>220</v>
      </c>
      <c r="F29" s="9"/>
      <c r="G29" s="9"/>
      <c r="H29" s="9"/>
      <c r="I29" s="6" t="s">
        <v>180</v>
      </c>
      <c r="J29" s="6" t="s">
        <v>230</v>
      </c>
    </row>
    <row r="30" spans="2:11" s="12" customFormat="1" x14ac:dyDescent="0.25">
      <c r="D30" s="12" t="s">
        <v>153</v>
      </c>
      <c r="F30" s="13">
        <v>42594</v>
      </c>
      <c r="I30" s="12" t="s">
        <v>228</v>
      </c>
    </row>
    <row r="33" spans="2:11" s="6" customFormat="1" x14ac:dyDescent="0.25">
      <c r="B33" s="6" t="s">
        <v>95</v>
      </c>
      <c r="C33" s="6" t="s">
        <v>96</v>
      </c>
      <c r="D33" s="6" t="s">
        <v>157</v>
      </c>
      <c r="F33" s="9">
        <v>42575</v>
      </c>
      <c r="G33" s="9"/>
      <c r="H33" s="9"/>
      <c r="I33" s="6" t="s">
        <v>158</v>
      </c>
      <c r="J33" s="6" t="s">
        <v>159</v>
      </c>
    </row>
    <row r="34" spans="2:11" x14ac:dyDescent="0.25">
      <c r="C34" t="s">
        <v>96</v>
      </c>
      <c r="D34" t="s">
        <v>157</v>
      </c>
      <c r="F34" s="8">
        <v>42578</v>
      </c>
      <c r="G34" s="8">
        <v>42579</v>
      </c>
      <c r="I34" t="s">
        <v>158</v>
      </c>
    </row>
    <row r="35" spans="2:11" x14ac:dyDescent="0.25">
      <c r="C35" t="s">
        <v>96</v>
      </c>
      <c r="D35" t="s">
        <v>182</v>
      </c>
      <c r="E35" t="s">
        <v>183</v>
      </c>
      <c r="F35" s="8">
        <v>42579</v>
      </c>
      <c r="I35" t="s">
        <v>158</v>
      </c>
    </row>
    <row r="40" spans="2:11" s="6" customFormat="1" x14ac:dyDescent="0.25">
      <c r="B40" s="6" t="s">
        <v>198</v>
      </c>
      <c r="D40" s="6" t="s">
        <v>199</v>
      </c>
      <c r="F40" s="9">
        <v>42583</v>
      </c>
      <c r="G40" s="9">
        <v>42583</v>
      </c>
      <c r="H40" s="9"/>
      <c r="J40" s="6" t="s">
        <v>200</v>
      </c>
    </row>
    <row r="41" spans="2:11" s="6" customFormat="1" x14ac:dyDescent="0.25">
      <c r="D41" s="6" t="s">
        <v>201</v>
      </c>
      <c r="F41" s="9">
        <v>42583</v>
      </c>
      <c r="G41" s="9">
        <v>42584</v>
      </c>
      <c r="H41" s="9"/>
      <c r="J41" s="6" t="s">
        <v>202</v>
      </c>
      <c r="K41" s="6" t="s">
        <v>206</v>
      </c>
    </row>
    <row r="42" spans="2:11" s="6" customFormat="1" x14ac:dyDescent="0.25">
      <c r="D42" s="6" t="s">
        <v>204</v>
      </c>
      <c r="E42" s="6" t="s">
        <v>205</v>
      </c>
      <c r="F42" s="9">
        <v>42587</v>
      </c>
      <c r="G42" s="9">
        <v>42587</v>
      </c>
      <c r="H42" s="9"/>
      <c r="K42" s="6" t="s">
        <v>206</v>
      </c>
    </row>
    <row r="43" spans="2:11" x14ac:dyDescent="0.25">
      <c r="D43" t="s">
        <v>201</v>
      </c>
      <c r="F43" s="8">
        <v>42587</v>
      </c>
      <c r="G43" s="8">
        <v>42587</v>
      </c>
    </row>
    <row r="44" spans="2:11" x14ac:dyDescent="0.25">
      <c r="D44" t="s">
        <v>204</v>
      </c>
      <c r="F44" s="8">
        <v>42587</v>
      </c>
      <c r="G44" s="8">
        <v>42587</v>
      </c>
    </row>
    <row r="45" spans="2:11" s="7" customFormat="1" x14ac:dyDescent="0.25">
      <c r="D45" s="7" t="s">
        <v>207</v>
      </c>
      <c r="F45" s="10">
        <v>42588</v>
      </c>
      <c r="G45" s="10"/>
      <c r="H45" s="10"/>
      <c r="J45" s="7" t="s">
        <v>208</v>
      </c>
    </row>
    <row r="46" spans="2:11" x14ac:dyDescent="0.25">
      <c r="D46" t="s">
        <v>207</v>
      </c>
      <c r="F46" s="8">
        <v>42587</v>
      </c>
      <c r="G46" s="8">
        <v>42587</v>
      </c>
      <c r="J46" t="s">
        <v>213</v>
      </c>
    </row>
    <row r="47" spans="2:11" x14ac:dyDescent="0.25">
      <c r="D47" t="s">
        <v>221</v>
      </c>
      <c r="E47" t="s">
        <v>222</v>
      </c>
      <c r="F47" s="8">
        <v>42593</v>
      </c>
      <c r="J47" t="s">
        <v>223</v>
      </c>
    </row>
    <row r="48" spans="2:11" s="12" customFormat="1" x14ac:dyDescent="0.25">
      <c r="D48" s="12" t="s">
        <v>207</v>
      </c>
      <c r="E48" s="12" t="s">
        <v>225</v>
      </c>
      <c r="F48" s="13">
        <v>42594</v>
      </c>
      <c r="G48" s="13">
        <v>42594</v>
      </c>
      <c r="H48" s="13" t="s">
        <v>224</v>
      </c>
      <c r="J48" s="12" t="s">
        <v>226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abSelected="1" topLeftCell="A25" workbookViewId="0">
      <selection activeCell="O56" sqref="O56"/>
    </sheetView>
  </sheetViews>
  <sheetFormatPr defaultRowHeight="15" x14ac:dyDescent="0.25"/>
  <cols>
    <col min="9" max="10" width="12" bestFit="1" customWidth="1"/>
    <col min="16" max="16" width="11.5703125" customWidth="1"/>
    <col min="17" max="17" width="10" style="11" customWidth="1"/>
    <col min="19" max="19" width="12.28515625" customWidth="1"/>
    <col min="21" max="21" width="10.85546875" customWidth="1"/>
  </cols>
  <sheetData>
    <row r="1" spans="1:27" x14ac:dyDescent="0.25">
      <c r="A1" t="s">
        <v>190</v>
      </c>
      <c r="B1" s="1">
        <f>B3+2*B2</f>
        <v>1.0999999999999999E-2</v>
      </c>
      <c r="D1" t="s">
        <v>44</v>
      </c>
      <c r="P1" t="s">
        <v>76</v>
      </c>
      <c r="Q1" s="11" t="s">
        <v>74</v>
      </c>
      <c r="R1" t="s">
        <v>75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A2" t="s">
        <v>185</v>
      </c>
      <c r="B2" s="1">
        <v>5.0000000000000001E-4</v>
      </c>
      <c r="D2" t="s">
        <v>45</v>
      </c>
      <c r="E2" s="1" t="s">
        <v>46</v>
      </c>
      <c r="F2" s="1" t="s">
        <v>48</v>
      </c>
      <c r="G2" s="1" t="s">
        <v>47</v>
      </c>
      <c r="O2" s="1">
        <v>1</v>
      </c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A3" t="s">
        <v>184</v>
      </c>
      <c r="B3" s="1">
        <v>0.01</v>
      </c>
      <c r="D3">
        <v>1</v>
      </c>
      <c r="E3">
        <v>1</v>
      </c>
      <c r="F3" s="1">
        <v>1000</v>
      </c>
      <c r="G3" s="1">
        <v>1000</v>
      </c>
      <c r="O3" s="1">
        <v>1</v>
      </c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1E-3</v>
      </c>
      <c r="E4" s="1">
        <v>1E-3</v>
      </c>
      <c r="F4">
        <v>1</v>
      </c>
      <c r="G4">
        <v>1</v>
      </c>
      <c r="O4" s="1">
        <v>1</v>
      </c>
      <c r="P4" t="s">
        <v>191</v>
      </c>
      <c r="Q4" s="11">
        <v>6.3899999999999996E-10</v>
      </c>
      <c r="R4">
        <v>24</v>
      </c>
      <c r="S4" s="1">
        <v>0.15</v>
      </c>
      <c r="T4">
        <v>1</v>
      </c>
      <c r="U4" s="1">
        <f>$AA$2^2/($AA$3*$AA$4)*T4^2*Q4*S4</f>
        <v>3.5995298314676325E-4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1.4999999999999999E-4</v>
      </c>
      <c r="F5" s="1">
        <f>D5*F3</f>
        <v>0.15</v>
      </c>
      <c r="O5" s="1">
        <v>1</v>
      </c>
      <c r="P5" t="s">
        <v>186</v>
      </c>
      <c r="Q5" s="11">
        <v>1.3339999999999999E-9</v>
      </c>
      <c r="R5">
        <v>50.08</v>
      </c>
      <c r="S5" s="1">
        <f>S4+S6</f>
        <v>10.15</v>
      </c>
      <c r="T5">
        <v>1</v>
      </c>
      <c r="U5" s="1">
        <f t="shared" ref="U5:U6" si="0">$AA$2^2/($AA$3*$AA$4)*T5^2*Q5*S5</f>
        <v>5.0848193918680118E-2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O6" s="1"/>
      <c r="P6" t="s">
        <v>187</v>
      </c>
      <c r="Q6" s="11">
        <v>1.792E-9</v>
      </c>
      <c r="R6">
        <v>67.3</v>
      </c>
      <c r="S6" s="1">
        <v>10</v>
      </c>
      <c r="T6">
        <v>1</v>
      </c>
      <c r="U6" s="1">
        <f t="shared" si="0"/>
        <v>6.7296374105268619E-2</v>
      </c>
      <c r="V6" s="1"/>
      <c r="W6" s="1"/>
      <c r="X6" s="1"/>
    </row>
    <row r="7" spans="1:27" x14ac:dyDescent="0.25">
      <c r="O7" s="1"/>
      <c r="S7" s="1"/>
      <c r="U7" s="1"/>
      <c r="V7" s="1"/>
      <c r="W7" s="1"/>
      <c r="X7" s="1"/>
      <c r="Z7" t="s">
        <v>87</v>
      </c>
      <c r="AA7" s="1">
        <v>6.0221399999999997E+23</v>
      </c>
    </row>
    <row r="8" spans="1:27" x14ac:dyDescent="0.25">
      <c r="A8" t="s">
        <v>160</v>
      </c>
      <c r="B8" t="s">
        <v>164</v>
      </c>
      <c r="I8" t="s">
        <v>271</v>
      </c>
      <c r="T8" t="s">
        <v>192</v>
      </c>
      <c r="U8" s="1">
        <f>SUM(U2:U6)</f>
        <v>0.1185099978503988</v>
      </c>
      <c r="V8" s="1" t="s">
        <v>196</v>
      </c>
      <c r="W8" s="1"/>
      <c r="X8" s="1"/>
      <c r="Z8" t="s">
        <v>88</v>
      </c>
      <c r="AA8" s="1">
        <f>AA2/AA7</f>
        <v>1.6021769088729256E-19</v>
      </c>
    </row>
    <row r="9" spans="1:27" x14ac:dyDescent="0.25">
      <c r="A9" t="s">
        <v>161</v>
      </c>
      <c r="B9">
        <v>0.1</v>
      </c>
      <c r="D9">
        <v>0.2</v>
      </c>
      <c r="F9">
        <v>0.4</v>
      </c>
      <c r="I9">
        <v>0.1</v>
      </c>
      <c r="K9">
        <v>0.2</v>
      </c>
      <c r="M9">
        <v>0.4</v>
      </c>
      <c r="P9">
        <v>0.1</v>
      </c>
      <c r="Q9">
        <v>0.2</v>
      </c>
      <c r="R9">
        <v>0.4</v>
      </c>
      <c r="V9" t="s">
        <v>197</v>
      </c>
    </row>
    <row r="10" spans="1:27" x14ac:dyDescent="0.25">
      <c r="A10" t="s">
        <v>43</v>
      </c>
      <c r="B10">
        <f>B9*0.001</f>
        <v>1E-4</v>
      </c>
      <c r="D10">
        <f t="shared" ref="D10:F10" si="1">D9*0.001</f>
        <v>2.0000000000000001E-4</v>
      </c>
      <c r="F10">
        <f t="shared" si="1"/>
        <v>4.0000000000000002E-4</v>
      </c>
      <c r="I10">
        <f>I9*0.001</f>
        <v>1E-4</v>
      </c>
      <c r="K10">
        <f t="shared" ref="K10" si="2">K9*0.001</f>
        <v>2.0000000000000001E-4</v>
      </c>
      <c r="M10">
        <f t="shared" ref="M10" si="3">M9*0.001</f>
        <v>4.0000000000000002E-4</v>
      </c>
      <c r="P10">
        <f>P9*0.001</f>
        <v>1E-4</v>
      </c>
      <c r="Q10">
        <f t="shared" ref="Q10:R10" si="4">Q9*0.001</f>
        <v>2.0000000000000001E-4</v>
      </c>
      <c r="R10">
        <f t="shared" si="4"/>
        <v>4.0000000000000002E-4</v>
      </c>
    </row>
    <row r="11" spans="1:27" x14ac:dyDescent="0.25">
      <c r="B11" t="s">
        <v>162</v>
      </c>
      <c r="C11" t="s">
        <v>163</v>
      </c>
      <c r="D11" t="s">
        <v>162</v>
      </c>
      <c r="E11" t="s">
        <v>163</v>
      </c>
      <c r="F11" t="s">
        <v>162</v>
      </c>
      <c r="G11" t="s">
        <v>163</v>
      </c>
      <c r="I11" t="s">
        <v>270</v>
      </c>
      <c r="J11" t="s">
        <v>7</v>
      </c>
      <c r="K11" t="s">
        <v>270</v>
      </c>
      <c r="L11" t="s">
        <v>7</v>
      </c>
      <c r="M11" t="s">
        <v>270</v>
      </c>
      <c r="N11" t="s">
        <v>7</v>
      </c>
      <c r="P11" t="s">
        <v>273</v>
      </c>
    </row>
    <row r="12" spans="1:27" x14ac:dyDescent="0.25">
      <c r="B12">
        <v>0.4996601</v>
      </c>
      <c r="C12">
        <v>87.942215000000004</v>
      </c>
      <c r="D12">
        <v>0.48795830000000001</v>
      </c>
      <c r="E12">
        <v>155.96457000000001</v>
      </c>
      <c r="F12">
        <v>0.51614749999999998</v>
      </c>
      <c r="G12">
        <v>269.91986000000003</v>
      </c>
      <c r="I12">
        <f>(B12-5)/1000</f>
        <v>-4.5003398999999998E-3</v>
      </c>
      <c r="J12">
        <f>C12/1000</f>
        <v>8.7942215000000004E-2</v>
      </c>
      <c r="K12">
        <f t="shared" ref="K12:K30" si="5">(D12-5)/1000</f>
        <v>-4.5120417000000003E-3</v>
      </c>
      <c r="L12">
        <f t="shared" ref="L12:L30" si="6">E12/1000</f>
        <v>0.15596457</v>
      </c>
      <c r="M12">
        <f t="shared" ref="M12:M30" si="7">(F12-5)/1000</f>
        <v>-4.4838525000000006E-3</v>
      </c>
      <c r="N12">
        <f t="shared" ref="N12:N30" si="8">G12/1000</f>
        <v>0.26991986000000001</v>
      </c>
      <c r="P12">
        <f>J12-J$32</f>
        <v>6.4488438222222222E-2</v>
      </c>
      <c r="Q12">
        <f>L12-L$32</f>
        <v>0.13221709593333333</v>
      </c>
      <c r="R12">
        <f>N12-N$32</f>
        <v>0.22958392411111114</v>
      </c>
    </row>
    <row r="13" spans="1:27" x14ac:dyDescent="0.25">
      <c r="B13">
        <v>1.006524</v>
      </c>
      <c r="C13">
        <v>72.879745</v>
      </c>
      <c r="D13">
        <v>1.0076738999999999</v>
      </c>
      <c r="E13">
        <v>132.95041000000001</v>
      </c>
      <c r="F13">
        <v>0.99659770000000003</v>
      </c>
      <c r="G13">
        <v>233.65827999999999</v>
      </c>
      <c r="I13">
        <f t="shared" ref="I13:I30" si="9">(B13-5)/1000</f>
        <v>-3.9934760000000001E-3</v>
      </c>
      <c r="J13">
        <f t="shared" ref="J13:J30" si="10">C13/1000</f>
        <v>7.2879744999999996E-2</v>
      </c>
      <c r="K13">
        <f t="shared" si="5"/>
        <v>-3.9923261000000005E-3</v>
      </c>
      <c r="L13">
        <f t="shared" si="6"/>
        <v>0.13295041000000002</v>
      </c>
      <c r="M13">
        <f t="shared" si="7"/>
        <v>-4.0034023000000002E-3</v>
      </c>
      <c r="N13">
        <f t="shared" si="8"/>
        <v>0.23365828</v>
      </c>
      <c r="P13">
        <f t="shared" ref="P13:P30" si="11">J13-J$32</f>
        <v>4.942596822222222E-2</v>
      </c>
      <c r="Q13">
        <f t="shared" ref="Q13:Q30" si="12">L13-L$32</f>
        <v>0.10920293593333336</v>
      </c>
      <c r="R13">
        <f t="shared" ref="R13:R30" si="13">N13-N$32</f>
        <v>0.19332234411111113</v>
      </c>
    </row>
    <row r="14" spans="1:27" x14ac:dyDescent="0.25">
      <c r="B14">
        <v>1.5135567999999999</v>
      </c>
      <c r="C14">
        <v>66.651200000000003</v>
      </c>
      <c r="D14">
        <v>1.5014999</v>
      </c>
      <c r="E14">
        <v>116.12231</v>
      </c>
      <c r="F14">
        <v>1.5422026</v>
      </c>
      <c r="G14">
        <v>204.45808</v>
      </c>
      <c r="I14">
        <f t="shared" si="9"/>
        <v>-3.4864432000000002E-3</v>
      </c>
      <c r="J14">
        <f t="shared" si="10"/>
        <v>6.6651200000000008E-2</v>
      </c>
      <c r="K14">
        <f t="shared" si="5"/>
        <v>-3.4985001000000003E-3</v>
      </c>
      <c r="L14">
        <f t="shared" si="6"/>
        <v>0.11612230999999999</v>
      </c>
      <c r="M14">
        <f t="shared" si="7"/>
        <v>-3.4577974E-3</v>
      </c>
      <c r="N14">
        <f t="shared" si="8"/>
        <v>0.20445807999999999</v>
      </c>
      <c r="P14">
        <f t="shared" si="11"/>
        <v>4.3197423222222232E-2</v>
      </c>
      <c r="Q14">
        <f t="shared" si="12"/>
        <v>9.2374835933333316E-2</v>
      </c>
      <c r="R14">
        <f t="shared" si="13"/>
        <v>0.16412214411111112</v>
      </c>
    </row>
    <row r="15" spans="1:27" x14ac:dyDescent="0.25">
      <c r="B15">
        <v>1.9815442999999999</v>
      </c>
      <c r="C15">
        <v>58.659312999999997</v>
      </c>
      <c r="D15">
        <v>2.0083468</v>
      </c>
      <c r="E15">
        <v>100.176445</v>
      </c>
      <c r="F15">
        <v>1.9969155999999999</v>
      </c>
      <c r="G15">
        <v>182.33306999999999</v>
      </c>
      <c r="I15">
        <f t="shared" si="9"/>
        <v>-3.0184557E-3</v>
      </c>
      <c r="J15">
        <f t="shared" si="10"/>
        <v>5.8659312999999998E-2</v>
      </c>
      <c r="K15">
        <f t="shared" si="5"/>
        <v>-2.9916532E-3</v>
      </c>
      <c r="L15">
        <f t="shared" si="6"/>
        <v>0.100176445</v>
      </c>
      <c r="M15">
        <f t="shared" si="7"/>
        <v>-3.0030844000000002E-3</v>
      </c>
      <c r="N15">
        <f t="shared" si="8"/>
        <v>0.18233306999999999</v>
      </c>
      <c r="P15">
        <f t="shared" si="11"/>
        <v>3.5205536222222222E-2</v>
      </c>
      <c r="Q15">
        <f t="shared" si="12"/>
        <v>7.642897093333334E-2</v>
      </c>
      <c r="R15">
        <f t="shared" si="13"/>
        <v>0.14199713411111112</v>
      </c>
    </row>
    <row r="16" spans="1:27" x14ac:dyDescent="0.25">
      <c r="B16">
        <v>2.5145849999999998</v>
      </c>
      <c r="C16">
        <v>52.428466999999998</v>
      </c>
      <c r="D16">
        <v>2.5152275999999998</v>
      </c>
      <c r="E16">
        <v>85.997370000000004</v>
      </c>
      <c r="F16">
        <v>2.5295841999999999</v>
      </c>
      <c r="G16">
        <v>156.66759999999999</v>
      </c>
      <c r="I16">
        <f t="shared" si="9"/>
        <v>-2.4854150000000004E-3</v>
      </c>
      <c r="J16">
        <f t="shared" si="10"/>
        <v>5.2428466999999999E-2</v>
      </c>
      <c r="K16">
        <f t="shared" si="5"/>
        <v>-2.4847724000000002E-3</v>
      </c>
      <c r="L16">
        <f t="shared" si="6"/>
        <v>8.5997370000000004E-2</v>
      </c>
      <c r="M16">
        <f t="shared" si="7"/>
        <v>-2.4704157999999999E-3</v>
      </c>
      <c r="N16">
        <f t="shared" si="8"/>
        <v>0.15666759999999999</v>
      </c>
      <c r="P16">
        <f t="shared" si="11"/>
        <v>2.8974690222222224E-2</v>
      </c>
      <c r="Q16">
        <f t="shared" si="12"/>
        <v>6.2249895933333334E-2</v>
      </c>
      <c r="R16">
        <f t="shared" si="13"/>
        <v>0.11633166411111112</v>
      </c>
    </row>
    <row r="17" spans="1:18" x14ac:dyDescent="0.25">
      <c r="B17">
        <v>2.9956101999999998</v>
      </c>
      <c r="C17">
        <v>46.202216999999997</v>
      </c>
      <c r="D17">
        <v>3.0221421999999998</v>
      </c>
      <c r="E17">
        <v>73.585075000000003</v>
      </c>
      <c r="F17">
        <v>3.0232920000000001</v>
      </c>
      <c r="G17">
        <v>133.65575000000001</v>
      </c>
      <c r="I17">
        <f t="shared" si="9"/>
        <v>-2.0043898000000004E-3</v>
      </c>
      <c r="J17">
        <f t="shared" si="10"/>
        <v>4.6202216999999997E-2</v>
      </c>
      <c r="K17">
        <f t="shared" si="5"/>
        <v>-1.9778578000000002E-3</v>
      </c>
      <c r="L17">
        <f t="shared" si="6"/>
        <v>7.3585075E-2</v>
      </c>
      <c r="M17">
        <f t="shared" si="7"/>
        <v>-1.9767079999999998E-3</v>
      </c>
      <c r="N17">
        <f t="shared" si="8"/>
        <v>0.13365575000000002</v>
      </c>
      <c r="P17">
        <f t="shared" si="11"/>
        <v>2.2748440222222222E-2</v>
      </c>
      <c r="Q17">
        <f t="shared" si="12"/>
        <v>4.983760093333333E-2</v>
      </c>
      <c r="R17">
        <f t="shared" si="13"/>
        <v>9.3319814111111149E-2</v>
      </c>
    </row>
    <row r="18" spans="1:18" x14ac:dyDescent="0.25">
      <c r="B18">
        <v>3.5156638999999998</v>
      </c>
      <c r="C18">
        <v>40.855915000000003</v>
      </c>
      <c r="D18">
        <v>3.5160358</v>
      </c>
      <c r="E18">
        <v>60.290543</v>
      </c>
      <c r="F18">
        <v>3.5169828000000001</v>
      </c>
      <c r="G18">
        <v>109.76050600000001</v>
      </c>
      <c r="I18">
        <f t="shared" si="9"/>
        <v>-1.4843361000000002E-3</v>
      </c>
      <c r="J18">
        <f t="shared" si="10"/>
        <v>4.0855915000000007E-2</v>
      </c>
      <c r="K18">
        <f t="shared" si="5"/>
        <v>-1.4839642E-3</v>
      </c>
      <c r="L18">
        <f t="shared" si="6"/>
        <v>6.0290543000000002E-2</v>
      </c>
      <c r="M18">
        <f t="shared" si="7"/>
        <v>-1.4830172E-3</v>
      </c>
      <c r="N18">
        <f t="shared" si="8"/>
        <v>0.10976050600000001</v>
      </c>
      <c r="P18">
        <f t="shared" si="11"/>
        <v>1.7402138222222231E-2</v>
      </c>
      <c r="Q18">
        <f t="shared" si="12"/>
        <v>3.6543068933333332E-2</v>
      </c>
      <c r="R18">
        <f t="shared" si="13"/>
        <v>6.9424570111111139E-2</v>
      </c>
    </row>
    <row r="19" spans="1:18" x14ac:dyDescent="0.25">
      <c r="B19">
        <v>3.9966889999999999</v>
      </c>
      <c r="C19">
        <v>34.629665000000003</v>
      </c>
      <c r="D19">
        <v>4.0489410000000001</v>
      </c>
      <c r="E19">
        <v>46.992559999999997</v>
      </c>
      <c r="F19">
        <v>4.0236606999999998</v>
      </c>
      <c r="G19">
        <v>84.980720000000005</v>
      </c>
      <c r="I19">
        <f t="shared" si="9"/>
        <v>-1.003311E-3</v>
      </c>
      <c r="J19">
        <f t="shared" si="10"/>
        <v>3.4629665000000004E-2</v>
      </c>
      <c r="K19">
        <f t="shared" si="5"/>
        <v>-9.5105899999999987E-4</v>
      </c>
      <c r="L19">
        <f t="shared" si="6"/>
        <v>4.6992559999999996E-2</v>
      </c>
      <c r="M19">
        <f t="shared" si="7"/>
        <v>-9.7633930000000022E-4</v>
      </c>
      <c r="N19">
        <f t="shared" si="8"/>
        <v>8.498072000000001E-2</v>
      </c>
      <c r="P19">
        <f t="shared" si="11"/>
        <v>1.1175888222222229E-2</v>
      </c>
      <c r="Q19">
        <f t="shared" si="12"/>
        <v>2.3245085933333326E-2</v>
      </c>
      <c r="R19">
        <f t="shared" si="13"/>
        <v>4.4644784111111141E-2</v>
      </c>
    </row>
    <row r="20" spans="1:18" x14ac:dyDescent="0.25">
      <c r="B20">
        <v>4.5037216999999998</v>
      </c>
      <c r="C20">
        <v>28.401116999999999</v>
      </c>
      <c r="D20">
        <v>4.5298309999999997</v>
      </c>
      <c r="E20">
        <v>33.699173000000002</v>
      </c>
      <c r="F20">
        <v>4.5433592999999997</v>
      </c>
      <c r="G20">
        <v>61.083182999999998</v>
      </c>
      <c r="I20">
        <f t="shared" si="9"/>
        <v>-4.9627830000000016E-4</v>
      </c>
      <c r="J20">
        <f t="shared" si="10"/>
        <v>2.8401117E-2</v>
      </c>
      <c r="K20">
        <f t="shared" si="5"/>
        <v>-4.7016900000000026E-4</v>
      </c>
      <c r="L20">
        <f t="shared" si="6"/>
        <v>3.3699172999999999E-2</v>
      </c>
      <c r="M20">
        <f t="shared" si="7"/>
        <v>-4.5664070000000037E-4</v>
      </c>
      <c r="N20">
        <f t="shared" si="8"/>
        <v>6.1083182999999999E-2</v>
      </c>
      <c r="P20">
        <f t="shared" si="11"/>
        <v>4.9473402222222247E-3</v>
      </c>
      <c r="Q20">
        <f t="shared" si="12"/>
        <v>9.9516989333333292E-3</v>
      </c>
      <c r="R20">
        <f t="shared" si="13"/>
        <v>2.0747247111111131E-2</v>
      </c>
    </row>
    <row r="21" spans="1:18" x14ac:dyDescent="0.25">
      <c r="B21">
        <v>5.0107379999999999</v>
      </c>
      <c r="C21">
        <v>21.289179000000001</v>
      </c>
      <c r="D21">
        <v>5.0237417000000004</v>
      </c>
      <c r="E21">
        <v>21.288029000000002</v>
      </c>
      <c r="F21">
        <v>5.0240799999999997</v>
      </c>
      <c r="G21">
        <v>38.955874999999999</v>
      </c>
      <c r="I21">
        <f t="shared" si="9"/>
        <v>1.0737999999999915E-5</v>
      </c>
      <c r="J21">
        <f t="shared" si="10"/>
        <v>2.1289179000000002E-2</v>
      </c>
      <c r="K21">
        <f t="shared" si="5"/>
        <v>2.374170000000042E-5</v>
      </c>
      <c r="L21">
        <f t="shared" si="6"/>
        <v>2.1288029E-2</v>
      </c>
      <c r="M21">
        <f t="shared" si="7"/>
        <v>2.4079999999999658E-5</v>
      </c>
      <c r="N21">
        <f t="shared" si="8"/>
        <v>3.8955875000000001E-2</v>
      </c>
      <c r="P21">
        <f t="shared" si="11"/>
        <v>-2.1645977777777735E-3</v>
      </c>
      <c r="Q21">
        <f t="shared" si="12"/>
        <v>-2.4594450666666698E-3</v>
      </c>
      <c r="R21">
        <f t="shared" si="13"/>
        <v>-1.3800608888888677E-3</v>
      </c>
    </row>
    <row r="22" spans="1:18" x14ac:dyDescent="0.25">
      <c r="B22">
        <v>5.5178045999999998</v>
      </c>
      <c r="C22">
        <v>16.827414999999998</v>
      </c>
      <c r="D22">
        <v>5.5436434999999999</v>
      </c>
      <c r="E22">
        <v>7.9911960000000004</v>
      </c>
      <c r="F22">
        <v>5.4787593000000001</v>
      </c>
      <c r="G22">
        <v>15.064076999999999</v>
      </c>
      <c r="I22">
        <f t="shared" si="9"/>
        <v>5.1780459999999984E-4</v>
      </c>
      <c r="J22">
        <f t="shared" si="10"/>
        <v>1.6827414999999998E-2</v>
      </c>
      <c r="K22">
        <f t="shared" si="5"/>
        <v>5.4364349999999997E-4</v>
      </c>
      <c r="L22">
        <f t="shared" si="6"/>
        <v>7.9911960000000008E-3</v>
      </c>
      <c r="M22">
        <f t="shared" si="7"/>
        <v>4.7875930000000009E-4</v>
      </c>
      <c r="N22">
        <f t="shared" si="8"/>
        <v>1.5064076999999999E-2</v>
      </c>
      <c r="P22">
        <f t="shared" si="11"/>
        <v>-6.626361777777777E-3</v>
      </c>
      <c r="Q22">
        <f t="shared" si="12"/>
        <v>-1.5756278066666671E-2</v>
      </c>
      <c r="R22">
        <f t="shared" si="13"/>
        <v>-2.527185888888887E-2</v>
      </c>
    </row>
    <row r="23" spans="1:18" x14ac:dyDescent="0.25">
      <c r="B23">
        <v>6.0248375000000003</v>
      </c>
      <c r="C23">
        <v>10.598868</v>
      </c>
      <c r="D23">
        <v>6.0375709999999998</v>
      </c>
      <c r="E23">
        <v>-3.5365557999999999</v>
      </c>
      <c r="F23">
        <v>6.0114445999999999</v>
      </c>
      <c r="G23">
        <v>-9.7180029999999995</v>
      </c>
      <c r="I23">
        <f t="shared" si="9"/>
        <v>1.0248375000000002E-3</v>
      </c>
      <c r="J23">
        <f t="shared" si="10"/>
        <v>1.0598867999999999E-2</v>
      </c>
      <c r="K23">
        <f t="shared" si="5"/>
        <v>1.0375709999999997E-3</v>
      </c>
      <c r="L23">
        <f t="shared" si="6"/>
        <v>-3.5365558000000001E-3</v>
      </c>
      <c r="M23">
        <f t="shared" si="7"/>
        <v>1.0114446E-3</v>
      </c>
      <c r="N23">
        <f t="shared" si="8"/>
        <v>-9.7180029999999994E-3</v>
      </c>
      <c r="P23">
        <f t="shared" si="11"/>
        <v>-1.2854908777777776E-2</v>
      </c>
      <c r="Q23">
        <f t="shared" si="12"/>
        <v>-2.728402986666667E-2</v>
      </c>
      <c r="R23">
        <f t="shared" si="13"/>
        <v>-5.0053938888888871E-2</v>
      </c>
    </row>
    <row r="24" spans="1:18" x14ac:dyDescent="0.25">
      <c r="B24">
        <v>6.505846</v>
      </c>
      <c r="C24">
        <v>3.4892270000000001</v>
      </c>
      <c r="D24">
        <v>6.5314645999999996</v>
      </c>
      <c r="E24">
        <v>-16.83109</v>
      </c>
      <c r="F24">
        <v>6.5181564999999999</v>
      </c>
      <c r="G24">
        <v>-32.731003000000001</v>
      </c>
      <c r="I24">
        <f t="shared" si="9"/>
        <v>1.5058459999999999E-3</v>
      </c>
      <c r="J24">
        <f t="shared" si="10"/>
        <v>3.4892270000000001E-3</v>
      </c>
      <c r="K24">
        <f t="shared" si="5"/>
        <v>1.5314645999999995E-3</v>
      </c>
      <c r="L24">
        <f t="shared" si="6"/>
        <v>-1.683109E-2</v>
      </c>
      <c r="M24">
        <f t="shared" si="7"/>
        <v>1.5181564999999998E-3</v>
      </c>
      <c r="N24">
        <f t="shared" si="8"/>
        <v>-3.2731003000000002E-2</v>
      </c>
      <c r="P24">
        <f t="shared" si="11"/>
        <v>-1.9964549777777774E-2</v>
      </c>
      <c r="Q24">
        <f t="shared" si="12"/>
        <v>-4.057856406666667E-2</v>
      </c>
      <c r="R24">
        <f t="shared" si="13"/>
        <v>-7.3066938888888877E-2</v>
      </c>
    </row>
    <row r="25" spans="1:18" x14ac:dyDescent="0.25">
      <c r="B25">
        <v>7.0128789999999999</v>
      </c>
      <c r="C25">
        <v>-2.7393200000000002</v>
      </c>
      <c r="D25">
        <v>6.9993676999999996</v>
      </c>
      <c r="E25">
        <v>-29.239939</v>
      </c>
      <c r="F25">
        <v>6.9988429999999999</v>
      </c>
      <c r="G25">
        <v>-56.625095000000002</v>
      </c>
      <c r="I25">
        <f t="shared" si="9"/>
        <v>2.012879E-3</v>
      </c>
      <c r="J25">
        <f t="shared" si="10"/>
        <v>-2.7393200000000004E-3</v>
      </c>
      <c r="K25">
        <f t="shared" si="5"/>
        <v>1.9993676999999995E-3</v>
      </c>
      <c r="L25">
        <f t="shared" si="6"/>
        <v>-2.9239939E-2</v>
      </c>
      <c r="M25">
        <f t="shared" si="7"/>
        <v>1.9988429999999997E-3</v>
      </c>
      <c r="N25">
        <f t="shared" si="8"/>
        <v>-5.6625095E-2</v>
      </c>
      <c r="P25">
        <f t="shared" si="11"/>
        <v>-2.6193096777777775E-2</v>
      </c>
      <c r="Q25">
        <f t="shared" si="12"/>
        <v>-5.2987413066666669E-2</v>
      </c>
      <c r="R25">
        <f t="shared" si="13"/>
        <v>-9.6961030888888869E-2</v>
      </c>
    </row>
    <row r="26" spans="1:18" x14ac:dyDescent="0.25">
      <c r="B26">
        <v>7.5199284999999998</v>
      </c>
      <c r="C26">
        <v>-8.0844749999999994</v>
      </c>
      <c r="D26">
        <v>7.5062484999999999</v>
      </c>
      <c r="E26">
        <v>-43.419013999999997</v>
      </c>
      <c r="F26">
        <v>7.492534</v>
      </c>
      <c r="G26">
        <v>-80.520340000000004</v>
      </c>
      <c r="I26">
        <f t="shared" si="9"/>
        <v>2.5199285E-3</v>
      </c>
      <c r="J26">
        <f t="shared" si="10"/>
        <v>-8.084474999999999E-3</v>
      </c>
      <c r="K26">
        <f t="shared" si="5"/>
        <v>2.5062484999999997E-3</v>
      </c>
      <c r="L26">
        <f t="shared" si="6"/>
        <v>-4.3419013999999999E-2</v>
      </c>
      <c r="M26">
        <f t="shared" si="7"/>
        <v>2.4925340000000002E-3</v>
      </c>
      <c r="N26">
        <f t="shared" si="8"/>
        <v>-8.052034000000001E-2</v>
      </c>
      <c r="P26">
        <f t="shared" si="11"/>
        <v>-3.1538251777777776E-2</v>
      </c>
      <c r="Q26">
        <f t="shared" si="12"/>
        <v>-6.7166488066666669E-2</v>
      </c>
      <c r="R26">
        <f t="shared" si="13"/>
        <v>-0.12085627588888888</v>
      </c>
    </row>
    <row r="27" spans="1:18" x14ac:dyDescent="0.25">
      <c r="B27">
        <v>8.0139580000000006</v>
      </c>
      <c r="C27">
        <v>-14.311873</v>
      </c>
      <c r="D27">
        <v>8.000159</v>
      </c>
      <c r="E27">
        <v>-55.830159999999999</v>
      </c>
      <c r="F27">
        <v>8.0121819999999992</v>
      </c>
      <c r="G27">
        <v>-107.068054</v>
      </c>
      <c r="I27">
        <f t="shared" si="9"/>
        <v>3.0139580000000006E-3</v>
      </c>
      <c r="J27">
        <f t="shared" si="10"/>
        <v>-1.4311873000000001E-2</v>
      </c>
      <c r="K27">
        <f t="shared" si="5"/>
        <v>3.0001590000000001E-3</v>
      </c>
      <c r="L27">
        <f t="shared" si="6"/>
        <v>-5.5830159999999997E-2</v>
      </c>
      <c r="M27">
        <f t="shared" si="7"/>
        <v>3.0121819999999991E-3</v>
      </c>
      <c r="N27">
        <f t="shared" si="8"/>
        <v>-0.10706805400000001</v>
      </c>
      <c r="P27">
        <f t="shared" si="11"/>
        <v>-3.7765649777777778E-2</v>
      </c>
      <c r="Q27">
        <f t="shared" si="12"/>
        <v>-7.9577634066666667E-2</v>
      </c>
      <c r="R27">
        <f t="shared" si="13"/>
        <v>-0.14740398988888886</v>
      </c>
    </row>
    <row r="28" spans="1:18" x14ac:dyDescent="0.25">
      <c r="B28">
        <v>8.4949320000000004</v>
      </c>
      <c r="C28">
        <v>-23.188300000000002</v>
      </c>
      <c r="D28">
        <v>8.5070230000000002</v>
      </c>
      <c r="E28">
        <v>-70.892629999999997</v>
      </c>
      <c r="F28">
        <v>8.4929199999999998</v>
      </c>
      <c r="G28">
        <v>-128.31198000000001</v>
      </c>
      <c r="I28">
        <f t="shared" si="9"/>
        <v>3.4949320000000005E-3</v>
      </c>
      <c r="J28">
        <f t="shared" si="10"/>
        <v>-2.3188300000000002E-2</v>
      </c>
      <c r="K28">
        <f t="shared" si="5"/>
        <v>3.5070230000000002E-3</v>
      </c>
      <c r="L28">
        <f t="shared" si="6"/>
        <v>-7.0892629999999998E-2</v>
      </c>
      <c r="M28">
        <f t="shared" si="7"/>
        <v>3.4929199999999996E-3</v>
      </c>
      <c r="N28">
        <f t="shared" si="8"/>
        <v>-0.12831197999999999</v>
      </c>
      <c r="P28">
        <f t="shared" si="11"/>
        <v>-4.6642076777777777E-2</v>
      </c>
      <c r="Q28">
        <f t="shared" si="12"/>
        <v>-9.4640104066666675E-2</v>
      </c>
      <c r="R28">
        <f t="shared" si="13"/>
        <v>-0.16864791588888886</v>
      </c>
    </row>
    <row r="29" spans="1:18" x14ac:dyDescent="0.25">
      <c r="B29">
        <v>9.0019480000000005</v>
      </c>
      <c r="C29">
        <v>-30.300238</v>
      </c>
      <c r="D29">
        <v>9.0009165000000007</v>
      </c>
      <c r="E29">
        <v>-84.187163999999996</v>
      </c>
      <c r="F29">
        <v>9.0124999999999993</v>
      </c>
      <c r="G29">
        <v>-158.39326</v>
      </c>
      <c r="I29">
        <f t="shared" si="9"/>
        <v>4.0019480000000008E-3</v>
      </c>
      <c r="J29">
        <f t="shared" si="10"/>
        <v>-3.0300238E-2</v>
      </c>
      <c r="K29">
        <f t="shared" si="5"/>
        <v>4.0009165000000008E-3</v>
      </c>
      <c r="L29">
        <f t="shared" si="6"/>
        <v>-8.4187163999999995E-2</v>
      </c>
      <c r="M29">
        <f t="shared" si="7"/>
        <v>4.0124999999999996E-3</v>
      </c>
      <c r="N29">
        <f t="shared" si="8"/>
        <v>-0.15839326000000001</v>
      </c>
      <c r="P29">
        <f t="shared" si="11"/>
        <v>-5.3754014777777775E-2</v>
      </c>
      <c r="Q29">
        <f t="shared" si="12"/>
        <v>-0.10793463806666667</v>
      </c>
      <c r="R29">
        <f t="shared" si="13"/>
        <v>-0.19872919588888888</v>
      </c>
    </row>
    <row r="30" spans="1:18" x14ac:dyDescent="0.25">
      <c r="B30">
        <v>9.5089129999999997</v>
      </c>
      <c r="C30">
        <v>-40.062354999999997</v>
      </c>
      <c r="D30">
        <v>9.5076959999999993</v>
      </c>
      <c r="E30">
        <v>-103.666595</v>
      </c>
      <c r="F30">
        <v>9.5060214999999992</v>
      </c>
      <c r="G30">
        <v>-191.12242000000001</v>
      </c>
      <c r="I30">
        <f t="shared" si="9"/>
        <v>4.5089129999999998E-3</v>
      </c>
      <c r="J30">
        <f t="shared" si="10"/>
        <v>-4.0062354999999994E-2</v>
      </c>
      <c r="K30">
        <f t="shared" si="5"/>
        <v>4.5076959999999994E-3</v>
      </c>
      <c r="L30">
        <f t="shared" si="6"/>
        <v>-0.103666595</v>
      </c>
      <c r="M30">
        <f t="shared" si="7"/>
        <v>4.5060214999999995E-3</v>
      </c>
      <c r="N30">
        <f t="shared" si="8"/>
        <v>-0.19112242000000002</v>
      </c>
      <c r="P30">
        <f t="shared" si="11"/>
        <v>-6.3516131777777762E-2</v>
      </c>
      <c r="Q30">
        <f t="shared" si="12"/>
        <v>-0.12741406906666666</v>
      </c>
      <c r="R30">
        <f t="shared" si="13"/>
        <v>-0.23145835588888888</v>
      </c>
    </row>
    <row r="31" spans="1:18" x14ac:dyDescent="0.25">
      <c r="H31" t="s">
        <v>272</v>
      </c>
      <c r="I31">
        <f>SUM(I12:I30)</f>
        <v>1.3933960000000068E-4</v>
      </c>
      <c r="J31">
        <f t="shared" ref="J31:N31" si="14">SUM(J12:J30)</f>
        <v>0.42216798199999994</v>
      </c>
      <c r="K31">
        <f t="shared" si="14"/>
        <v>2.9548799999999827E-4</v>
      </c>
      <c r="L31">
        <f t="shared" si="14"/>
        <v>0.42745453320000004</v>
      </c>
      <c r="M31">
        <f t="shared" si="14"/>
        <v>2.3618329999999972E-4</v>
      </c>
      <c r="N31">
        <f t="shared" si="14"/>
        <v>0.72604684599999969</v>
      </c>
    </row>
    <row r="32" spans="1:18" x14ac:dyDescent="0.25">
      <c r="A32" t="s">
        <v>188</v>
      </c>
      <c r="B32">
        <f>B30-B12</f>
        <v>9.0092528999999999</v>
      </c>
      <c r="D32">
        <f t="shared" ref="D32:F32" si="15">D30-D12</f>
        <v>9.0197376999999985</v>
      </c>
      <c r="F32">
        <f t="shared" si="15"/>
        <v>8.9898739999999986</v>
      </c>
      <c r="J32">
        <f>J$31/18</f>
        <v>2.3453776777777775E-2</v>
      </c>
      <c r="L32">
        <f>L$31/18</f>
        <v>2.374747406666667E-2</v>
      </c>
      <c r="N32">
        <f>N$31/18</f>
        <v>4.0335935888888869E-2</v>
      </c>
    </row>
    <row r="33" spans="1:14" x14ac:dyDescent="0.25">
      <c r="A33" t="s">
        <v>7</v>
      </c>
      <c r="B33">
        <f>($B$1*1000/B$32)*(C$12-C$30)*0.001</f>
        <v>0.15628934892037497</v>
      </c>
      <c r="D33">
        <f t="shared" ref="D33:F33" si="16">($B$1/D$32)*(E$12-E$30)</f>
        <v>0.31663257957046803</v>
      </c>
      <c r="F33">
        <f t="shared" si="16"/>
        <v>0.56413082986480123</v>
      </c>
      <c r="H33" t="s">
        <v>189</v>
      </c>
      <c r="I33" t="s">
        <v>274</v>
      </c>
      <c r="J33">
        <f>-J32</f>
        <v>-2.3453776777777775E-2</v>
      </c>
      <c r="L33">
        <f t="shared" ref="L33:N33" si="17">-L32</f>
        <v>-2.374747406666667E-2</v>
      </c>
      <c r="N33">
        <f t="shared" si="17"/>
        <v>-4.0335935888888869E-2</v>
      </c>
    </row>
    <row r="34" spans="1:14" x14ac:dyDescent="0.25">
      <c r="A34" t="s">
        <v>193</v>
      </c>
      <c r="B34" s="1">
        <f>$U$8*B$33</f>
        <v>1.8521850404593865E-2</v>
      </c>
      <c r="C34" s="1"/>
      <c r="D34" s="1">
        <f t="shared" ref="D34:F34" si="18">$U$8*D$33</f>
        <v>3.7524126324262393E-2</v>
      </c>
      <c r="E34" s="1"/>
      <c r="F34" s="1">
        <f t="shared" si="18"/>
        <v>6.6855143434621289E-2</v>
      </c>
    </row>
    <row r="35" spans="1:14" x14ac:dyDescent="0.25">
      <c r="A35" t="s">
        <v>194</v>
      </c>
      <c r="B35" s="1">
        <f>B$10/B$34</f>
        <v>5.3990285967970885E-3</v>
      </c>
      <c r="C35" s="1"/>
      <c r="D35" s="1">
        <f t="shared" ref="D35:F35" si="19">D$10/D$34</f>
        <v>5.3299042400537858E-3</v>
      </c>
      <c r="E35" s="1"/>
      <c r="F35" s="1">
        <f t="shared" si="19"/>
        <v>5.9830849123996927E-3</v>
      </c>
      <c r="I35" t="s">
        <v>195</v>
      </c>
    </row>
    <row r="36" spans="1:14" x14ac:dyDescent="0.25">
      <c r="A36" t="s">
        <v>16</v>
      </c>
      <c r="B36" s="1">
        <f>SQRT(B$35)</f>
        <v>7.3478082424605282E-2</v>
      </c>
      <c r="C36" s="1"/>
      <c r="D36" s="1">
        <f t="shared" ref="D36:F36" si="20">SQRT(D$35)</f>
        <v>7.3006193162318669E-2</v>
      </c>
      <c r="E36" s="1"/>
      <c r="F36" s="1">
        <f t="shared" si="20"/>
        <v>7.7350403440445567E-2</v>
      </c>
    </row>
    <row r="37" spans="1:14" x14ac:dyDescent="0.25">
      <c r="B37" s="1"/>
    </row>
    <row r="38" spans="1:14" x14ac:dyDescent="0.25">
      <c r="A38" t="s">
        <v>96</v>
      </c>
      <c r="B38" t="s">
        <v>165</v>
      </c>
    </row>
    <row r="39" spans="1:14" x14ac:dyDescent="0.25">
      <c r="A39" t="s">
        <v>161</v>
      </c>
      <c r="B39">
        <v>0.1</v>
      </c>
      <c r="D39">
        <v>0.2</v>
      </c>
      <c r="F39">
        <v>0.4</v>
      </c>
      <c r="I39">
        <v>0.1</v>
      </c>
      <c r="K39">
        <v>0.2</v>
      </c>
      <c r="M39">
        <v>0.4</v>
      </c>
    </row>
    <row r="40" spans="1:14" x14ac:dyDescent="0.25">
      <c r="B40" t="s">
        <v>162</v>
      </c>
      <c r="C40" t="s">
        <v>166</v>
      </c>
      <c r="D40" t="s">
        <v>162</v>
      </c>
      <c r="E40" t="s">
        <v>166</v>
      </c>
      <c r="F40" t="s">
        <v>162</v>
      </c>
      <c r="G40" t="s">
        <v>166</v>
      </c>
      <c r="I40" t="s">
        <v>270</v>
      </c>
      <c r="J40" t="s">
        <v>291</v>
      </c>
      <c r="K40" t="s">
        <v>270</v>
      </c>
      <c r="L40" t="s">
        <v>291</v>
      </c>
      <c r="M40" t="s">
        <v>270</v>
      </c>
      <c r="N40" t="s">
        <v>291</v>
      </c>
    </row>
    <row r="41" spans="1:14" x14ac:dyDescent="0.25">
      <c r="B41">
        <v>0.51329539999999996</v>
      </c>
      <c r="C41">
        <v>3.5825553000000001</v>
      </c>
      <c r="D41">
        <v>0.50062364000000004</v>
      </c>
      <c r="E41">
        <v>2.8105354</v>
      </c>
      <c r="F41">
        <v>0.48786934999999998</v>
      </c>
      <c r="G41">
        <v>2.3893925999999999</v>
      </c>
      <c r="I41">
        <f>(B41-5)/1000</f>
        <v>-4.4867046000000004E-3</v>
      </c>
      <c r="J41">
        <f>C41*0.000000000001*(100^2)</f>
        <v>3.5825552999999999E-8</v>
      </c>
      <c r="K41">
        <f>(D41-5)/1000</f>
        <v>-4.4993763600000005E-3</v>
      </c>
      <c r="L41">
        <f>E41*0.000000000001*(100^2)</f>
        <v>2.8105354E-8</v>
      </c>
      <c r="M41">
        <f>(F41-5)/1000</f>
        <v>-4.5121306499999996E-3</v>
      </c>
      <c r="N41">
        <f>G41*0.000000000001*(100^2)</f>
        <v>2.3893925999999995E-8</v>
      </c>
    </row>
    <row r="42" spans="1:14" x14ac:dyDescent="0.25">
      <c r="B42">
        <v>1.0144808000000001</v>
      </c>
      <c r="C42">
        <v>4.0071260000000004</v>
      </c>
      <c r="D42">
        <v>1.0403530000000001</v>
      </c>
      <c r="E42">
        <v>3.3055517999999999</v>
      </c>
      <c r="F42">
        <v>1.0019412000000001</v>
      </c>
      <c r="G42">
        <v>2.6737022000000001</v>
      </c>
      <c r="I42">
        <f t="shared" ref="I42:I58" si="21">(B42-5)/1000</f>
        <v>-3.9855191999999999E-3</v>
      </c>
      <c r="J42">
        <f t="shared" ref="J42:J59" si="22">C42*0.000000000001*(100^2)</f>
        <v>4.0071260000000005E-8</v>
      </c>
      <c r="K42">
        <f t="shared" ref="K42:K58" si="23">(D42-5)/1000</f>
        <v>-3.9596470000000002E-3</v>
      </c>
      <c r="L42">
        <f t="shared" ref="L42:L58" si="24">E42*0.000000000001*(100^2)</f>
        <v>3.3055518E-8</v>
      </c>
      <c r="M42">
        <f t="shared" ref="M42:M59" si="25">(F42-5)/1000</f>
        <v>-3.9980587999999999E-3</v>
      </c>
      <c r="N42">
        <f t="shared" ref="N42:N59" si="26">G42*0.000000000001*(100^2)</f>
        <v>2.6737022000000004E-8</v>
      </c>
    </row>
    <row r="43" spans="1:14" x14ac:dyDescent="0.25">
      <c r="B43">
        <v>1.5284040000000001</v>
      </c>
      <c r="C43">
        <v>4.9230146000000001</v>
      </c>
      <c r="D43">
        <v>1.502945</v>
      </c>
      <c r="E43">
        <v>3.8702025</v>
      </c>
      <c r="F43">
        <v>1.5031432</v>
      </c>
      <c r="G43">
        <v>3.0280971999999999</v>
      </c>
      <c r="I43">
        <f t="shared" si="21"/>
        <v>-3.471596E-3</v>
      </c>
      <c r="J43">
        <f t="shared" si="22"/>
        <v>4.9230146000000005E-8</v>
      </c>
      <c r="K43">
        <f t="shared" si="23"/>
        <v>-3.4970550000000002E-3</v>
      </c>
      <c r="L43">
        <f t="shared" si="24"/>
        <v>3.8702025000000003E-8</v>
      </c>
      <c r="M43">
        <f t="shared" si="25"/>
        <v>-3.4968567999999998E-3</v>
      </c>
      <c r="N43">
        <f t="shared" si="26"/>
        <v>3.0280972000000003E-8</v>
      </c>
    </row>
    <row r="44" spans="1:14" x14ac:dyDescent="0.25">
      <c r="B44">
        <v>2.0166037000000001</v>
      </c>
      <c r="C44">
        <v>5.9088984</v>
      </c>
      <c r="D44">
        <v>2.0040971999999999</v>
      </c>
      <c r="E44">
        <v>4.4351240000000001</v>
      </c>
      <c r="F44">
        <v>1.9786216000000001</v>
      </c>
      <c r="G44">
        <v>3.4524872000000002</v>
      </c>
      <c r="I44">
        <f t="shared" si="21"/>
        <v>-2.9833962999999998E-3</v>
      </c>
      <c r="J44">
        <f t="shared" si="22"/>
        <v>5.9088983999999995E-8</v>
      </c>
      <c r="K44">
        <f t="shared" si="23"/>
        <v>-2.9959028000000002E-3</v>
      </c>
      <c r="L44">
        <f t="shared" si="24"/>
        <v>4.4351240000000002E-8</v>
      </c>
      <c r="M44">
        <f t="shared" si="25"/>
        <v>-3.0213783999999996E-3</v>
      </c>
      <c r="N44">
        <f t="shared" si="26"/>
        <v>3.4524871999999999E-8</v>
      </c>
    </row>
    <row r="45" spans="1:14" x14ac:dyDescent="0.25">
      <c r="B45">
        <v>2.5175909999999999</v>
      </c>
      <c r="C45">
        <v>7.1755740000000001</v>
      </c>
      <c r="D45">
        <v>2.5051339000000001</v>
      </c>
      <c r="E45">
        <v>5.4912733999999999</v>
      </c>
      <c r="F45">
        <v>2.4925449999999998</v>
      </c>
      <c r="G45">
        <v>4.3683759999999996</v>
      </c>
      <c r="I45">
        <f t="shared" si="21"/>
        <v>-2.4824090000000001E-3</v>
      </c>
      <c r="J45">
        <f t="shared" si="22"/>
        <v>7.1755739999999994E-8</v>
      </c>
      <c r="K45">
        <f t="shared" si="23"/>
        <v>-2.4948660999999997E-3</v>
      </c>
      <c r="L45">
        <f t="shared" si="24"/>
        <v>5.4912733999999991E-8</v>
      </c>
      <c r="M45">
        <f t="shared" si="25"/>
        <v>-2.507455E-3</v>
      </c>
      <c r="N45">
        <f t="shared" si="26"/>
        <v>4.3683759999999999E-8</v>
      </c>
    </row>
    <row r="46" spans="1:14" x14ac:dyDescent="0.25">
      <c r="B46">
        <v>2.9927554000000001</v>
      </c>
      <c r="C46">
        <v>8.9332969999999996</v>
      </c>
      <c r="D46">
        <v>3.0189085000000002</v>
      </c>
      <c r="E46">
        <v>7.0387405999999997</v>
      </c>
      <c r="F46">
        <v>2.9936311</v>
      </c>
      <c r="G46">
        <v>5.2139990000000003</v>
      </c>
      <c r="I46">
        <f t="shared" si="21"/>
        <v>-2.0072445999999998E-3</v>
      </c>
      <c r="J46">
        <f t="shared" si="22"/>
        <v>8.9332970000000007E-8</v>
      </c>
      <c r="K46">
        <f t="shared" si="23"/>
        <v>-1.9810914999999997E-3</v>
      </c>
      <c r="L46">
        <f t="shared" si="24"/>
        <v>7.0387405999999997E-8</v>
      </c>
      <c r="M46">
        <f t="shared" si="25"/>
        <v>-2.0063689E-3</v>
      </c>
      <c r="N46">
        <f t="shared" si="26"/>
        <v>5.2139990000000006E-8</v>
      </c>
    </row>
    <row r="47" spans="1:14" x14ac:dyDescent="0.25">
      <c r="B47">
        <v>3.519301</v>
      </c>
      <c r="C47">
        <v>10.831733</v>
      </c>
      <c r="D47">
        <v>3.5068769999999998</v>
      </c>
      <c r="E47">
        <v>9.0070809999999994</v>
      </c>
      <c r="F47">
        <v>3.4945520999999999</v>
      </c>
      <c r="G47">
        <v>6.7613763999999996</v>
      </c>
      <c r="I47">
        <f t="shared" si="21"/>
        <v>-1.480699E-3</v>
      </c>
      <c r="J47">
        <f t="shared" si="22"/>
        <v>1.0831733E-7</v>
      </c>
      <c r="K47">
        <f t="shared" si="23"/>
        <v>-1.4931230000000003E-3</v>
      </c>
      <c r="L47">
        <f t="shared" si="24"/>
        <v>9.0070809999999999E-8</v>
      </c>
      <c r="M47">
        <f t="shared" si="25"/>
        <v>-1.5054479000000001E-3</v>
      </c>
      <c r="N47">
        <f t="shared" si="26"/>
        <v>6.761376399999999E-8</v>
      </c>
    </row>
    <row r="48" spans="1:14" x14ac:dyDescent="0.25">
      <c r="B48">
        <v>4.0330424000000002</v>
      </c>
      <c r="C48">
        <v>12.519551</v>
      </c>
      <c r="D48">
        <v>4.0076327000000003</v>
      </c>
      <c r="E48">
        <v>11.256212</v>
      </c>
      <c r="F48">
        <v>4.0467715000000002</v>
      </c>
      <c r="G48">
        <v>8.8003429999999998</v>
      </c>
      <c r="I48">
        <f t="shared" si="21"/>
        <v>-9.6695759999999972E-4</v>
      </c>
      <c r="J48">
        <f t="shared" si="22"/>
        <v>1.2519551E-7</v>
      </c>
      <c r="K48">
        <f t="shared" si="23"/>
        <v>-9.9236729999999974E-4</v>
      </c>
      <c r="L48">
        <f t="shared" si="24"/>
        <v>1.1256212E-7</v>
      </c>
      <c r="M48">
        <f t="shared" si="25"/>
        <v>-9.5322849999999982E-4</v>
      </c>
      <c r="N48">
        <f t="shared" si="26"/>
        <v>8.8003429999999995E-8</v>
      </c>
    </row>
    <row r="49" spans="2:14" x14ac:dyDescent="0.25">
      <c r="B49">
        <v>4.520994</v>
      </c>
      <c r="C49">
        <v>14.558066</v>
      </c>
      <c r="D49">
        <v>4.5083060000000001</v>
      </c>
      <c r="E49">
        <v>13.856221</v>
      </c>
      <c r="F49">
        <v>4.5603147000000002</v>
      </c>
      <c r="G49">
        <v>11.330266999999999</v>
      </c>
      <c r="I49">
        <f t="shared" si="21"/>
        <v>-4.7900600000000003E-4</v>
      </c>
      <c r="J49">
        <f t="shared" si="22"/>
        <v>1.4558066E-7</v>
      </c>
      <c r="K49">
        <f t="shared" si="23"/>
        <v>-4.9169399999999988E-4</v>
      </c>
      <c r="L49">
        <f t="shared" si="24"/>
        <v>1.3856220999999999E-7</v>
      </c>
      <c r="M49">
        <f t="shared" si="25"/>
        <v>-4.3968529999999982E-4</v>
      </c>
      <c r="N49">
        <f t="shared" si="26"/>
        <v>1.1330266999999999E-7</v>
      </c>
    </row>
    <row r="50" spans="2:14" x14ac:dyDescent="0.25">
      <c r="B50">
        <v>5.0474569999999996</v>
      </c>
      <c r="C50">
        <v>16.807379000000001</v>
      </c>
      <c r="D50">
        <v>5.0218660000000002</v>
      </c>
      <c r="E50">
        <v>16.31597</v>
      </c>
      <c r="F50">
        <v>5.0096069999999999</v>
      </c>
      <c r="G50">
        <v>13.789564</v>
      </c>
      <c r="I50">
        <f t="shared" si="21"/>
        <v>4.7456999999999637E-5</v>
      </c>
      <c r="J50">
        <f t="shared" si="22"/>
        <v>1.6807379000000001E-7</v>
      </c>
      <c r="K50">
        <f t="shared" si="23"/>
        <v>2.1866000000000163E-5</v>
      </c>
      <c r="L50">
        <f t="shared" si="24"/>
        <v>1.6315969999999998E-7</v>
      </c>
      <c r="M50">
        <f t="shared" si="25"/>
        <v>9.6069999999999217E-6</v>
      </c>
      <c r="N50">
        <f t="shared" si="26"/>
        <v>1.3789564E-7</v>
      </c>
    </row>
    <row r="51" spans="2:14" x14ac:dyDescent="0.25">
      <c r="B51">
        <v>5.5354752999999999</v>
      </c>
      <c r="C51">
        <v>18.565190999999999</v>
      </c>
      <c r="D51">
        <v>5.5226709999999999</v>
      </c>
      <c r="E51">
        <v>18.354576000000002</v>
      </c>
      <c r="F51">
        <v>5.5102969999999996</v>
      </c>
      <c r="G51">
        <v>16.319396999999999</v>
      </c>
      <c r="I51">
        <f t="shared" si="21"/>
        <v>5.3547529999999988E-4</v>
      </c>
      <c r="J51">
        <f t="shared" si="22"/>
        <v>1.8565190999999999E-7</v>
      </c>
      <c r="K51">
        <f t="shared" si="23"/>
        <v>5.2267099999999983E-4</v>
      </c>
      <c r="L51">
        <f t="shared" si="24"/>
        <v>1.8354576000000002E-7</v>
      </c>
      <c r="M51">
        <f t="shared" si="25"/>
        <v>5.1029699999999951E-4</v>
      </c>
      <c r="N51">
        <f t="shared" si="26"/>
        <v>1.6319397E-7</v>
      </c>
    </row>
    <row r="52" spans="2:14" x14ac:dyDescent="0.25">
      <c r="B52">
        <v>6.0236749999999999</v>
      </c>
      <c r="C52">
        <v>19.551075000000001</v>
      </c>
      <c r="D52">
        <v>5.9978850000000001</v>
      </c>
      <c r="E52">
        <v>19.901772000000001</v>
      </c>
      <c r="F52">
        <v>6.0110029999999997</v>
      </c>
      <c r="G52">
        <v>18.779057000000002</v>
      </c>
      <c r="I52">
        <f t="shared" si="21"/>
        <v>1.0236749999999999E-3</v>
      </c>
      <c r="J52">
        <f t="shared" si="22"/>
        <v>1.9551075E-7</v>
      </c>
      <c r="K52">
        <f t="shared" si="23"/>
        <v>9.9788500000000022E-4</v>
      </c>
      <c r="L52">
        <f t="shared" si="24"/>
        <v>1.9901772000000003E-7</v>
      </c>
      <c r="M52">
        <f t="shared" si="25"/>
        <v>1.0110029999999997E-3</v>
      </c>
      <c r="N52">
        <f t="shared" si="26"/>
        <v>1.8779056999999999E-7</v>
      </c>
    </row>
    <row r="53" spans="2:14" x14ac:dyDescent="0.25">
      <c r="B53">
        <v>6.4990873000000002</v>
      </c>
      <c r="C53">
        <v>20.256166</v>
      </c>
      <c r="D53">
        <v>7.0127625</v>
      </c>
      <c r="E53">
        <v>22.224688</v>
      </c>
      <c r="F53">
        <v>6.4988393999999996</v>
      </c>
      <c r="G53">
        <v>21.308800000000002</v>
      </c>
      <c r="I53">
        <f t="shared" si="21"/>
        <v>1.4990873000000002E-3</v>
      </c>
      <c r="J53">
        <f t="shared" si="22"/>
        <v>2.0256166E-7</v>
      </c>
      <c r="K53">
        <f t="shared" si="23"/>
        <v>2.0127625000000001E-3</v>
      </c>
      <c r="L53">
        <f t="shared" si="24"/>
        <v>2.2224688000000001E-7</v>
      </c>
      <c r="M53">
        <f t="shared" si="25"/>
        <v>1.4988393999999996E-3</v>
      </c>
      <c r="N53">
        <f t="shared" si="26"/>
        <v>2.1308800000000001E-7</v>
      </c>
    </row>
    <row r="54" spans="2:14" x14ac:dyDescent="0.25">
      <c r="B54">
        <v>6.9873529999999997</v>
      </c>
      <c r="C54">
        <v>20.961349999999999</v>
      </c>
      <c r="D54">
        <v>7.5523924999999998</v>
      </c>
      <c r="E54">
        <v>23.140757000000001</v>
      </c>
      <c r="F54">
        <v>7.0380893000000002</v>
      </c>
      <c r="G54">
        <v>23.838902999999998</v>
      </c>
      <c r="I54">
        <f t="shared" si="21"/>
        <v>1.9873529999999999E-3</v>
      </c>
      <c r="J54">
        <f t="shared" si="22"/>
        <v>2.0961349999999997E-7</v>
      </c>
      <c r="K54">
        <f t="shared" si="23"/>
        <v>2.5523924999999999E-3</v>
      </c>
      <c r="L54">
        <f t="shared" si="24"/>
        <v>2.3140757000000001E-7</v>
      </c>
      <c r="M54">
        <f t="shared" si="25"/>
        <v>2.0380893000000004E-3</v>
      </c>
      <c r="N54">
        <f t="shared" si="26"/>
        <v>2.3838902999999998E-7</v>
      </c>
    </row>
    <row r="55" spans="2:14" x14ac:dyDescent="0.25">
      <c r="B55">
        <v>7.5142455000000004</v>
      </c>
      <c r="C55">
        <v>21.386099999999999</v>
      </c>
      <c r="D55">
        <v>8.0277560000000001</v>
      </c>
      <c r="E55">
        <v>24.056376</v>
      </c>
      <c r="F55">
        <v>7.5132212999999997</v>
      </c>
      <c r="G55">
        <v>25.736977</v>
      </c>
      <c r="I55">
        <f t="shared" si="21"/>
        <v>2.5142455000000002E-3</v>
      </c>
      <c r="J55">
        <f t="shared" si="22"/>
        <v>2.1386099999999999E-7</v>
      </c>
      <c r="K55">
        <f t="shared" si="23"/>
        <v>3.0277559999999999E-3</v>
      </c>
      <c r="L55">
        <f t="shared" si="24"/>
        <v>2.4056376000000001E-7</v>
      </c>
      <c r="M55">
        <f t="shared" si="25"/>
        <v>2.5132212999999996E-3</v>
      </c>
      <c r="N55">
        <f t="shared" si="26"/>
        <v>2.5736976999999999E-7</v>
      </c>
    </row>
    <row r="56" spans="2:14" x14ac:dyDescent="0.25">
      <c r="B56">
        <v>8.0024949999999997</v>
      </c>
      <c r="C56">
        <v>22.161456999999999</v>
      </c>
      <c r="D56">
        <v>8.5545819999999999</v>
      </c>
      <c r="E56">
        <v>24.761827</v>
      </c>
      <c r="F56">
        <v>8.0269619999999993</v>
      </c>
      <c r="G56">
        <v>27.424795</v>
      </c>
      <c r="I56">
        <f t="shared" si="21"/>
        <v>3.0024949999999996E-3</v>
      </c>
      <c r="J56">
        <f t="shared" si="22"/>
        <v>2.2161456999999999E-7</v>
      </c>
      <c r="K56">
        <f t="shared" si="23"/>
        <v>3.5545819999999997E-3</v>
      </c>
      <c r="L56">
        <f t="shared" si="24"/>
        <v>2.4761826999999996E-7</v>
      </c>
      <c r="M56">
        <f t="shared" si="25"/>
        <v>3.0269619999999994E-3</v>
      </c>
      <c r="N56">
        <f t="shared" si="26"/>
        <v>2.7424794999999999E-7</v>
      </c>
    </row>
    <row r="57" spans="2:14" x14ac:dyDescent="0.25">
      <c r="B57">
        <v>8.5165830000000007</v>
      </c>
      <c r="C57">
        <v>22.375591</v>
      </c>
      <c r="D57">
        <v>9.0300600000000006</v>
      </c>
      <c r="E57">
        <v>25.186218</v>
      </c>
      <c r="F57">
        <v>8.4893730000000005</v>
      </c>
      <c r="G57">
        <v>28.761377</v>
      </c>
      <c r="I57">
        <f t="shared" si="21"/>
        <v>3.5165830000000006E-3</v>
      </c>
      <c r="J57">
        <f t="shared" si="22"/>
        <v>2.2375591E-7</v>
      </c>
      <c r="K57">
        <f t="shared" si="23"/>
        <v>4.0300600000000002E-3</v>
      </c>
      <c r="L57">
        <f t="shared" si="24"/>
        <v>2.5186218E-7</v>
      </c>
      <c r="M57">
        <f t="shared" si="25"/>
        <v>3.4893730000000005E-3</v>
      </c>
      <c r="N57">
        <f t="shared" si="26"/>
        <v>2.8761376999999998E-7</v>
      </c>
    </row>
    <row r="58" spans="2:14" x14ac:dyDescent="0.25">
      <c r="B58">
        <v>8.9920950000000008</v>
      </c>
      <c r="C58">
        <v>22.659631999999998</v>
      </c>
      <c r="D58">
        <v>9.5440830000000005</v>
      </c>
      <c r="E58">
        <v>25.681052999999999</v>
      </c>
      <c r="F58">
        <v>9.0290189999999999</v>
      </c>
      <c r="G58">
        <v>29.60727</v>
      </c>
      <c r="I58">
        <f t="shared" si="21"/>
        <v>3.9920950000000011E-3</v>
      </c>
      <c r="J58">
        <f t="shared" si="22"/>
        <v>2.2659631999999997E-7</v>
      </c>
      <c r="K58">
        <f t="shared" si="23"/>
        <v>4.5440830000000008E-3</v>
      </c>
      <c r="L58">
        <f t="shared" si="24"/>
        <v>2.5681053E-7</v>
      </c>
      <c r="M58">
        <f t="shared" si="25"/>
        <v>4.029019E-3</v>
      </c>
      <c r="N58">
        <f t="shared" si="26"/>
        <v>2.9607269999999998E-7</v>
      </c>
    </row>
    <row r="59" spans="2:14" x14ac:dyDescent="0.25">
      <c r="B59">
        <v>9.5190199999999994</v>
      </c>
      <c r="C59">
        <v>22.944030000000001</v>
      </c>
      <c r="F59">
        <v>9.5429929999999992</v>
      </c>
      <c r="G59">
        <v>30.312632000000001</v>
      </c>
      <c r="I59">
        <f>(B59-5)/1000</f>
        <v>4.5190199999999995E-3</v>
      </c>
      <c r="J59">
        <f t="shared" si="22"/>
        <v>2.294403E-7</v>
      </c>
      <c r="M59">
        <f t="shared" si="25"/>
        <v>4.5429929999999995E-3</v>
      </c>
      <c r="N59">
        <f t="shared" si="26"/>
        <v>3.0312631999999998E-7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"/>
  <sheetViews>
    <sheetView topLeftCell="A4" workbookViewId="0">
      <selection activeCell="E45" sqref="E45:F73"/>
    </sheetView>
  </sheetViews>
  <sheetFormatPr defaultRowHeight="15" x14ac:dyDescent="0.25"/>
  <cols>
    <col min="2" max="2" width="22.42578125" customWidth="1"/>
    <col min="3" max="3" width="27.140625" customWidth="1"/>
  </cols>
  <sheetData>
    <row r="1" spans="1:6" x14ac:dyDescent="0.25">
      <c r="A1" t="s">
        <v>280</v>
      </c>
    </row>
    <row r="2" spans="1:6" x14ac:dyDescent="0.25">
      <c r="A2" t="s">
        <v>281</v>
      </c>
    </row>
    <row r="3" spans="1:6" x14ac:dyDescent="0.25">
      <c r="A3" t="s">
        <v>110</v>
      </c>
      <c r="E3" t="s">
        <v>288</v>
      </c>
    </row>
    <row r="4" spans="1:6" x14ac:dyDescent="0.25">
      <c r="A4" t="s">
        <v>282</v>
      </c>
      <c r="B4" t="s">
        <v>273</v>
      </c>
      <c r="C4" t="s">
        <v>283</v>
      </c>
      <c r="E4" t="s">
        <v>273</v>
      </c>
      <c r="F4" t="s">
        <v>283</v>
      </c>
    </row>
    <row r="5" spans="1:6" x14ac:dyDescent="0.25">
      <c r="A5">
        <v>-4.8831499999999997</v>
      </c>
      <c r="B5">
        <v>-0.21093999999999999</v>
      </c>
      <c r="C5">
        <f t="shared" ref="C5:C17" si="0">0-10^A5*100^2</f>
        <v>-0.13087298256613572</v>
      </c>
      <c r="E5">
        <f>B5</f>
        <v>-0.21093999999999999</v>
      </c>
      <c r="F5">
        <f>C5</f>
        <v>-0.13087298256613572</v>
      </c>
    </row>
    <row r="6" spans="1:6" x14ac:dyDescent="0.25">
      <c r="A6">
        <v>-5.2805</v>
      </c>
      <c r="B6">
        <v>-0.20710700000000001</v>
      </c>
      <c r="C6">
        <f t="shared" si="0"/>
        <v>-5.2420360100846206E-2</v>
      </c>
      <c r="E6">
        <f t="shared" ref="E6:E69" si="1">B6</f>
        <v>-0.20710700000000001</v>
      </c>
      <c r="F6">
        <f t="shared" ref="F6:F69" si="2">C6</f>
        <v>-5.2420360100846206E-2</v>
      </c>
    </row>
    <row r="7" spans="1:6" x14ac:dyDescent="0.25">
      <c r="A7">
        <v>-5.49282</v>
      </c>
      <c r="B7">
        <v>-0.19727900000000001</v>
      </c>
      <c r="C7">
        <f t="shared" si="0"/>
        <v>-3.2149927655352031E-2</v>
      </c>
      <c r="E7">
        <f t="shared" si="1"/>
        <v>-0.19727900000000001</v>
      </c>
      <c r="F7">
        <f t="shared" si="2"/>
        <v>-3.2149927655352031E-2</v>
      </c>
    </row>
    <row r="8" spans="1:6" x14ac:dyDescent="0.25">
      <c r="A8">
        <v>-5.6588399999999996</v>
      </c>
      <c r="B8">
        <v>-0.18382399999999999</v>
      </c>
      <c r="C8">
        <f t="shared" si="0"/>
        <v>-2.1936129433748449E-2</v>
      </c>
      <c r="E8">
        <f t="shared" si="1"/>
        <v>-0.18382399999999999</v>
      </c>
      <c r="F8">
        <f t="shared" si="2"/>
        <v>-2.1936129433748449E-2</v>
      </c>
    </row>
    <row r="9" spans="1:6" x14ac:dyDescent="0.25">
      <c r="A9">
        <v>-5.9260999999999999</v>
      </c>
      <c r="B9">
        <v>-0.15451000000000001</v>
      </c>
      <c r="C9">
        <f t="shared" si="0"/>
        <v>-1.1854957462545449E-2</v>
      </c>
      <c r="E9">
        <f t="shared" si="1"/>
        <v>-0.15451000000000001</v>
      </c>
      <c r="F9">
        <f t="shared" si="2"/>
        <v>-1.1854957462545449E-2</v>
      </c>
    </row>
    <row r="10" spans="1:6" x14ac:dyDescent="0.25">
      <c r="A10">
        <v>-6.1657000000000002</v>
      </c>
      <c r="B10">
        <v>-0.12764200000000001</v>
      </c>
      <c r="C10">
        <f t="shared" si="0"/>
        <v>-6.8281019984687144E-3</v>
      </c>
      <c r="E10">
        <f t="shared" si="1"/>
        <v>-0.12764200000000001</v>
      </c>
      <c r="F10">
        <f t="shared" si="2"/>
        <v>-6.8281019984687144E-3</v>
      </c>
    </row>
    <row r="11" spans="1:6" x14ac:dyDescent="0.25">
      <c r="A11">
        <v>-6.4515399999999996</v>
      </c>
      <c r="B11">
        <v>-0.101969</v>
      </c>
      <c r="C11">
        <f t="shared" si="0"/>
        <v>-3.5355745575563475E-3</v>
      </c>
      <c r="E11">
        <f t="shared" si="1"/>
        <v>-0.101969</v>
      </c>
      <c r="F11">
        <f t="shared" si="2"/>
        <v>-3.5355745575563475E-3</v>
      </c>
    </row>
    <row r="12" spans="1:6" x14ac:dyDescent="0.25">
      <c r="A12">
        <v>-6.7006399999999999</v>
      </c>
      <c r="B12">
        <v>-8.4826299999999993E-2</v>
      </c>
      <c r="C12">
        <f t="shared" si="0"/>
        <v>-1.99232415320983E-3</v>
      </c>
      <c r="E12">
        <f t="shared" si="1"/>
        <v>-8.4826299999999993E-2</v>
      </c>
      <c r="F12">
        <f t="shared" si="2"/>
        <v>-1.99232415320983E-3</v>
      </c>
    </row>
    <row r="13" spans="1:6" x14ac:dyDescent="0.25">
      <c r="A13">
        <v>-6.9868399999999999</v>
      </c>
      <c r="B13">
        <v>-7.2531399999999996E-2</v>
      </c>
      <c r="C13">
        <f t="shared" si="0"/>
        <v>-1.0307657986519836E-3</v>
      </c>
      <c r="E13">
        <f t="shared" si="1"/>
        <v>-7.2531399999999996E-2</v>
      </c>
      <c r="F13">
        <f t="shared" si="2"/>
        <v>-1.0307657986519836E-3</v>
      </c>
    </row>
    <row r="14" spans="1:6" x14ac:dyDescent="0.25">
      <c r="A14">
        <v>-7.36557</v>
      </c>
      <c r="B14">
        <v>-6.3842300000000005E-2</v>
      </c>
      <c r="C14">
        <f t="shared" si="0"/>
        <v>-4.309530909753506E-4</v>
      </c>
      <c r="E14">
        <f t="shared" si="1"/>
        <v>-6.3842300000000005E-2</v>
      </c>
      <c r="F14">
        <f t="shared" si="2"/>
        <v>-4.309530909753506E-4</v>
      </c>
    </row>
    <row r="15" spans="1:6" x14ac:dyDescent="0.25">
      <c r="A15">
        <v>-8.5947700000000005</v>
      </c>
      <c r="B15">
        <v>-5.9624099999999999E-2</v>
      </c>
      <c r="C15">
        <f t="shared" si="0"/>
        <v>-2.5423187472969461E-5</v>
      </c>
      <c r="E15">
        <f t="shared" si="1"/>
        <v>-5.9624099999999999E-2</v>
      </c>
      <c r="F15">
        <f t="shared" si="2"/>
        <v>-2.5423187472969461E-5</v>
      </c>
    </row>
    <row r="16" spans="1:6" x14ac:dyDescent="0.25">
      <c r="A16">
        <v>-9.1308600000000002</v>
      </c>
      <c r="B16">
        <v>-5.9375699999999997E-2</v>
      </c>
      <c r="C16">
        <f t="shared" si="0"/>
        <v>-7.3984373406256707E-6</v>
      </c>
      <c r="E16">
        <f t="shared" si="1"/>
        <v>-5.9375699999999997E-2</v>
      </c>
      <c r="F16">
        <f t="shared" si="2"/>
        <v>-7.3984373406256707E-6</v>
      </c>
    </row>
    <row r="17" spans="1:6" x14ac:dyDescent="0.25">
      <c r="A17">
        <v>-7.86456</v>
      </c>
      <c r="B17">
        <v>-5.8746199999999998E-2</v>
      </c>
      <c r="C17">
        <f t="shared" si="0"/>
        <v>-1.3659663474288727E-4</v>
      </c>
      <c r="E17">
        <f t="shared" si="1"/>
        <v>-5.8746199999999998E-2</v>
      </c>
      <c r="F17">
        <f t="shared" si="2"/>
        <v>-1.3659663474288727E-4</v>
      </c>
    </row>
    <row r="19" spans="1:6" x14ac:dyDescent="0.25">
      <c r="A19" t="s">
        <v>114</v>
      </c>
    </row>
    <row r="20" spans="1:6" x14ac:dyDescent="0.25">
      <c r="A20">
        <v>-9.1123700000000003</v>
      </c>
      <c r="B20">
        <v>-5.9384300000000001E-2</v>
      </c>
      <c r="C20">
        <f>10^A20*100^2</f>
        <v>7.7202257519855162E-6</v>
      </c>
      <c r="E20">
        <f t="shared" si="1"/>
        <v>-5.9384300000000001E-2</v>
      </c>
      <c r="F20">
        <f t="shared" si="2"/>
        <v>7.7202257519855162E-6</v>
      </c>
    </row>
    <row r="21" spans="1:6" x14ac:dyDescent="0.25">
      <c r="A21">
        <v>-8.1880199999999999</v>
      </c>
      <c r="B21">
        <v>-5.7380100000000003E-2</v>
      </c>
      <c r="C21">
        <f t="shared" ref="C21:C41" si="3">10^A21*100^2</f>
        <v>6.4860456351647659E-5</v>
      </c>
      <c r="E21">
        <f t="shared" si="1"/>
        <v>-5.7380100000000003E-2</v>
      </c>
      <c r="F21">
        <f t="shared" si="2"/>
        <v>6.4860456351647659E-5</v>
      </c>
    </row>
    <row r="22" spans="1:6" x14ac:dyDescent="0.25">
      <c r="A22">
        <v>-7.4577099999999996</v>
      </c>
      <c r="B22">
        <v>-5.2853499999999998E-2</v>
      </c>
      <c r="C22">
        <f t="shared" si="3"/>
        <v>3.4856999484289054E-4</v>
      </c>
      <c r="E22">
        <f t="shared" si="1"/>
        <v>-5.2853499999999998E-2</v>
      </c>
      <c r="F22">
        <f t="shared" si="2"/>
        <v>3.4856999484289054E-4</v>
      </c>
    </row>
    <row r="23" spans="1:6" x14ac:dyDescent="0.25">
      <c r="A23">
        <v>-6.92136</v>
      </c>
      <c r="B23">
        <v>-4.33722E-2</v>
      </c>
      <c r="C23">
        <f t="shared" si="3"/>
        <v>1.1985054134218936E-3</v>
      </c>
      <c r="E23">
        <f t="shared" si="1"/>
        <v>-4.33722E-2</v>
      </c>
      <c r="F23">
        <f t="shared" si="2"/>
        <v>1.1985054134218936E-3</v>
      </c>
    </row>
    <row r="24" spans="1:6" x14ac:dyDescent="0.25">
      <c r="A24">
        <v>-6.5418200000000004</v>
      </c>
      <c r="B24">
        <v>-2.1655899999999999E-2</v>
      </c>
      <c r="C24">
        <f t="shared" si="3"/>
        <v>2.8719706676154644E-3</v>
      </c>
      <c r="E24">
        <f t="shared" si="1"/>
        <v>-2.1655899999999999E-2</v>
      </c>
      <c r="F24">
        <f t="shared" si="2"/>
        <v>2.8719706676154644E-3</v>
      </c>
    </row>
    <row r="25" spans="1:6" x14ac:dyDescent="0.25">
      <c r="A25">
        <v>-6.24498</v>
      </c>
      <c r="B25">
        <v>1.8342199999999999E-2</v>
      </c>
      <c r="C25">
        <f t="shared" si="3"/>
        <v>5.6887912809262375E-3</v>
      </c>
      <c r="E25">
        <f t="shared" si="1"/>
        <v>1.8342199999999999E-2</v>
      </c>
      <c r="F25">
        <f t="shared" si="2"/>
        <v>5.6887912809262375E-3</v>
      </c>
    </row>
    <row r="26" spans="1:6" x14ac:dyDescent="0.25">
      <c r="A26">
        <v>-6.0033300000000001</v>
      </c>
      <c r="B26">
        <v>6.8095699999999995E-2</v>
      </c>
      <c r="C26">
        <f t="shared" si="3"/>
        <v>9.9236171276049188E-3</v>
      </c>
      <c r="E26">
        <f t="shared" si="1"/>
        <v>6.8095699999999995E-2</v>
      </c>
      <c r="F26">
        <f t="shared" si="2"/>
        <v>9.9236171276049188E-3</v>
      </c>
    </row>
    <row r="27" spans="1:6" x14ac:dyDescent="0.25">
      <c r="A27">
        <v>-5.8264800000000001</v>
      </c>
      <c r="B27">
        <v>0.114231</v>
      </c>
      <c r="C27">
        <f t="shared" si="3"/>
        <v>1.4911454236560382E-2</v>
      </c>
      <c r="E27">
        <f t="shared" si="1"/>
        <v>0.114231</v>
      </c>
      <c r="F27">
        <f t="shared" si="2"/>
        <v>1.4911454236560382E-2</v>
      </c>
    </row>
    <row r="28" spans="1:6" x14ac:dyDescent="0.25">
      <c r="A28">
        <v>-5.6679500000000003</v>
      </c>
      <c r="B28">
        <v>0.16645499999999999</v>
      </c>
      <c r="C28">
        <f t="shared" si="3"/>
        <v>2.1480777664871491E-2</v>
      </c>
      <c r="E28">
        <f t="shared" si="1"/>
        <v>0.16645499999999999</v>
      </c>
      <c r="F28">
        <f t="shared" si="2"/>
        <v>2.1480777664871491E-2</v>
      </c>
    </row>
    <row r="29" spans="1:6" x14ac:dyDescent="0.25">
      <c r="A29">
        <v>-5.5746399999999996</v>
      </c>
      <c r="B29">
        <v>0.19925000000000001</v>
      </c>
      <c r="C29">
        <f t="shared" si="3"/>
        <v>2.6629315306874516E-2</v>
      </c>
      <c r="E29">
        <f t="shared" si="1"/>
        <v>0.19925000000000001</v>
      </c>
      <c r="F29">
        <f t="shared" si="2"/>
        <v>2.6629315306874516E-2</v>
      </c>
    </row>
    <row r="30" spans="1:6" x14ac:dyDescent="0.25">
      <c r="A30">
        <v>-5.5186000000000002</v>
      </c>
      <c r="B30">
        <v>0.22111600000000001</v>
      </c>
      <c r="C30">
        <f t="shared" si="3"/>
        <v>3.0297026026614139E-2</v>
      </c>
      <c r="E30">
        <f t="shared" si="1"/>
        <v>0.22111600000000001</v>
      </c>
      <c r="F30">
        <f t="shared" si="2"/>
        <v>3.0297026026614139E-2</v>
      </c>
    </row>
    <row r="31" spans="1:6" x14ac:dyDescent="0.25">
      <c r="A31">
        <v>-5.1759300000000001</v>
      </c>
      <c r="B31">
        <v>0.24649799999999999</v>
      </c>
      <c r="C31">
        <f t="shared" si="3"/>
        <v>6.6691425442854196E-2</v>
      </c>
      <c r="E31">
        <f t="shared" si="1"/>
        <v>0.24649799999999999</v>
      </c>
      <c r="F31">
        <f t="shared" si="2"/>
        <v>6.6691425442854196E-2</v>
      </c>
    </row>
    <row r="32" spans="1:6" x14ac:dyDescent="0.25">
      <c r="A32">
        <v>-4.8149100000000002</v>
      </c>
      <c r="B32">
        <v>0.26700699999999999</v>
      </c>
      <c r="C32">
        <f t="shared" si="3"/>
        <v>0.15314047858857427</v>
      </c>
      <c r="E32">
        <f t="shared" si="1"/>
        <v>0.26700699999999999</v>
      </c>
      <c r="F32">
        <f t="shared" si="2"/>
        <v>0.15314047858857427</v>
      </c>
    </row>
    <row r="33" spans="1:6" x14ac:dyDescent="0.25">
      <c r="A33">
        <v>-4.5558100000000001</v>
      </c>
      <c r="B33">
        <v>0.277833</v>
      </c>
      <c r="C33">
        <f t="shared" si="3"/>
        <v>0.27809296338178868</v>
      </c>
      <c r="E33">
        <f t="shared" si="1"/>
        <v>0.277833</v>
      </c>
      <c r="F33">
        <f t="shared" si="2"/>
        <v>0.27809296338178868</v>
      </c>
    </row>
    <row r="34" spans="1:6" x14ac:dyDescent="0.25">
      <c r="A34">
        <v>-4.5093100000000002</v>
      </c>
      <c r="B34">
        <v>0.28875800000000001</v>
      </c>
      <c r="C34">
        <f t="shared" si="3"/>
        <v>0.30952091459490516</v>
      </c>
      <c r="E34">
        <f t="shared" si="1"/>
        <v>0.28875800000000001</v>
      </c>
      <c r="F34">
        <f t="shared" si="2"/>
        <v>0.30952091459490516</v>
      </c>
    </row>
    <row r="35" spans="1:6" x14ac:dyDescent="0.25">
      <c r="A35">
        <v>-4.3519199999999998</v>
      </c>
      <c r="B35">
        <v>0.29841499999999999</v>
      </c>
      <c r="C35">
        <f t="shared" si="3"/>
        <v>0.44471317911948688</v>
      </c>
      <c r="E35">
        <f t="shared" si="1"/>
        <v>0.29841499999999999</v>
      </c>
      <c r="F35">
        <f t="shared" si="2"/>
        <v>0.44471317911948688</v>
      </c>
    </row>
    <row r="36" spans="1:6" x14ac:dyDescent="0.25">
      <c r="A36">
        <v>-3.8796900000000001</v>
      </c>
      <c r="B36">
        <v>0.329818</v>
      </c>
      <c r="C36">
        <f t="shared" si="3"/>
        <v>1.3191980479480405</v>
      </c>
      <c r="E36">
        <f t="shared" si="1"/>
        <v>0.329818</v>
      </c>
      <c r="F36">
        <f t="shared" si="2"/>
        <v>1.3191980479480405</v>
      </c>
    </row>
    <row r="37" spans="1:6" x14ac:dyDescent="0.25">
      <c r="A37">
        <v>-3.8145600000000002</v>
      </c>
      <c r="B37">
        <v>0.34559899999999999</v>
      </c>
      <c r="C37">
        <f t="shared" si="3"/>
        <v>1.5326394497706459</v>
      </c>
      <c r="E37">
        <f t="shared" si="1"/>
        <v>0.34559899999999999</v>
      </c>
      <c r="F37">
        <f t="shared" si="2"/>
        <v>1.5326394497706459</v>
      </c>
    </row>
    <row r="38" spans="1:6" x14ac:dyDescent="0.25">
      <c r="A38">
        <v>-3.5184700000000002</v>
      </c>
      <c r="B38">
        <v>0.357624</v>
      </c>
      <c r="C38">
        <f t="shared" si="3"/>
        <v>3.0306096376551634</v>
      </c>
      <c r="E38">
        <f t="shared" si="1"/>
        <v>0.357624</v>
      </c>
      <c r="F38">
        <f t="shared" si="2"/>
        <v>3.0306096376551634</v>
      </c>
    </row>
    <row r="39" spans="1:6" x14ac:dyDescent="0.25">
      <c r="A39">
        <v>-3.2961200000000002</v>
      </c>
      <c r="B39">
        <v>0.37697999999999998</v>
      </c>
      <c r="C39">
        <f t="shared" si="3"/>
        <v>5.0568491679134935</v>
      </c>
      <c r="E39">
        <f t="shared" si="1"/>
        <v>0.37697999999999998</v>
      </c>
      <c r="F39">
        <f t="shared" si="2"/>
        <v>5.0568491679134935</v>
      </c>
    </row>
    <row r="40" spans="1:6" x14ac:dyDescent="0.25">
      <c r="A40">
        <v>-3.1480700000000001</v>
      </c>
      <c r="B40">
        <v>0.38299299999999997</v>
      </c>
      <c r="C40">
        <f t="shared" si="3"/>
        <v>7.1109888881683334</v>
      </c>
      <c r="E40">
        <f t="shared" si="1"/>
        <v>0.38299299999999997</v>
      </c>
      <c r="F40">
        <f t="shared" si="2"/>
        <v>7.1109888881683334</v>
      </c>
    </row>
    <row r="41" spans="1:6" x14ac:dyDescent="0.25">
      <c r="A41">
        <v>-2.8980899999999998</v>
      </c>
      <c r="B41">
        <v>0.39868799999999999</v>
      </c>
      <c r="C41">
        <f t="shared" si="3"/>
        <v>12.644742799511404</v>
      </c>
      <c r="E41">
        <f t="shared" si="1"/>
        <v>0.39868799999999999</v>
      </c>
      <c r="F41">
        <f t="shared" si="2"/>
        <v>12.644742799511404</v>
      </c>
    </row>
    <row r="43" spans="1:6" x14ac:dyDescent="0.25">
      <c r="A43" t="s">
        <v>284</v>
      </c>
    </row>
    <row r="44" spans="1:6" x14ac:dyDescent="0.25">
      <c r="A44" t="s">
        <v>110</v>
      </c>
    </row>
    <row r="45" spans="1:6" x14ac:dyDescent="0.25">
      <c r="A45">
        <v>-5.1271199999999997</v>
      </c>
      <c r="B45">
        <v>-0.179421</v>
      </c>
      <c r="C45">
        <f t="shared" ref="C45:C56" si="4">0-10^A45*100^2</f>
        <v>-7.4624253548807182E-2</v>
      </c>
      <c r="E45">
        <f t="shared" si="1"/>
        <v>-0.179421</v>
      </c>
      <c r="F45">
        <f t="shared" si="2"/>
        <v>-7.4624253548807182E-2</v>
      </c>
    </row>
    <row r="46" spans="1:6" x14ac:dyDescent="0.25">
      <c r="A46">
        <v>-5.4830500000000004</v>
      </c>
      <c r="B46">
        <v>-0.17684900000000001</v>
      </c>
      <c r="C46">
        <f t="shared" si="4"/>
        <v>-3.2881377261216788E-2</v>
      </c>
      <c r="E46">
        <f t="shared" si="1"/>
        <v>-0.17684900000000001</v>
      </c>
      <c r="F46">
        <f t="shared" si="2"/>
        <v>-3.2881377261216788E-2</v>
      </c>
    </row>
    <row r="47" spans="1:6" x14ac:dyDescent="0.25">
      <c r="A47">
        <v>-5.7033899999999997</v>
      </c>
      <c r="B47">
        <v>-0.169132</v>
      </c>
      <c r="C47">
        <f t="shared" si="4"/>
        <v>-1.9797483970457337E-2</v>
      </c>
      <c r="E47">
        <f t="shared" si="1"/>
        <v>-0.169132</v>
      </c>
      <c r="F47">
        <f t="shared" si="2"/>
        <v>-1.9797483970457337E-2</v>
      </c>
    </row>
    <row r="48" spans="1:6" x14ac:dyDescent="0.25">
      <c r="A48">
        <v>-5.8220299999999998</v>
      </c>
      <c r="B48">
        <v>-0.15626999999999999</v>
      </c>
      <c r="C48">
        <f t="shared" si="4"/>
        <v>-1.5065029970520557E-2</v>
      </c>
      <c r="E48">
        <f t="shared" si="1"/>
        <v>-0.15626999999999999</v>
      </c>
      <c r="F48">
        <f t="shared" si="2"/>
        <v>-1.5065029970520557E-2</v>
      </c>
    </row>
    <row r="49" spans="1:6" x14ac:dyDescent="0.25">
      <c r="A49">
        <v>-5.9491500000000004</v>
      </c>
      <c r="B49">
        <v>-0.14340800000000001</v>
      </c>
      <c r="C49">
        <f t="shared" si="4"/>
        <v>-1.1242166162405037E-2</v>
      </c>
      <c r="E49">
        <f t="shared" si="1"/>
        <v>-0.14340800000000001</v>
      </c>
      <c r="F49">
        <f t="shared" si="2"/>
        <v>-1.1242166162405037E-2</v>
      </c>
    </row>
    <row r="50" spans="1:6" x14ac:dyDescent="0.25">
      <c r="A50">
        <v>-6.3050800000000002</v>
      </c>
      <c r="B50">
        <v>-0.117685</v>
      </c>
      <c r="C50">
        <f t="shared" si="4"/>
        <v>-4.9535893391222429E-3</v>
      </c>
      <c r="E50">
        <f t="shared" si="1"/>
        <v>-0.117685</v>
      </c>
      <c r="F50">
        <f t="shared" si="2"/>
        <v>-4.9535893391222429E-3</v>
      </c>
    </row>
    <row r="51" spans="1:6" x14ac:dyDescent="0.25">
      <c r="A51">
        <v>-6.6610199999999997</v>
      </c>
      <c r="B51">
        <v>-8.6816699999999997E-2</v>
      </c>
      <c r="C51">
        <f t="shared" si="4"/>
        <v>-2.1826293957303454E-3</v>
      </c>
      <c r="E51">
        <f t="shared" si="1"/>
        <v>-8.6816699999999997E-2</v>
      </c>
      <c r="F51">
        <f t="shared" si="2"/>
        <v>-2.1826293957303454E-3</v>
      </c>
    </row>
    <row r="52" spans="1:6" x14ac:dyDescent="0.25">
      <c r="A52">
        <v>-6.9152500000000003</v>
      </c>
      <c r="B52">
        <v>-7.1382600000000004E-2</v>
      </c>
      <c r="C52">
        <f t="shared" si="4"/>
        <v>-1.215486109171802E-3</v>
      </c>
      <c r="E52">
        <f t="shared" si="1"/>
        <v>-7.1382600000000004E-2</v>
      </c>
      <c r="F52">
        <f t="shared" si="2"/>
        <v>-1.215486109171802E-3</v>
      </c>
    </row>
    <row r="53" spans="1:6" x14ac:dyDescent="0.25">
      <c r="A53">
        <v>-7.2203400000000002</v>
      </c>
      <c r="B53">
        <v>-6.10932E-2</v>
      </c>
      <c r="C53">
        <f t="shared" si="4"/>
        <v>-6.0208803947540837E-4</v>
      </c>
      <c r="E53">
        <f t="shared" si="1"/>
        <v>-6.10932E-2</v>
      </c>
      <c r="F53">
        <f t="shared" si="2"/>
        <v>-6.0208803947540837E-4</v>
      </c>
    </row>
    <row r="54" spans="1:6" x14ac:dyDescent="0.25">
      <c r="A54">
        <v>-8.8305100000000003</v>
      </c>
      <c r="B54">
        <v>-5.5948600000000001E-2</v>
      </c>
      <c r="C54">
        <f t="shared" si="4"/>
        <v>-1.4773724634398526E-5</v>
      </c>
      <c r="E54">
        <f t="shared" si="1"/>
        <v>-5.5948600000000001E-2</v>
      </c>
      <c r="F54">
        <f t="shared" si="2"/>
        <v>-1.4773724634398526E-5</v>
      </c>
    </row>
    <row r="55" spans="1:6" x14ac:dyDescent="0.25">
      <c r="A55">
        <v>-8.1864399999999993</v>
      </c>
      <c r="B55">
        <v>-5.5948600000000001E-2</v>
      </c>
      <c r="C55">
        <f t="shared" si="4"/>
        <v>-6.5096853925550077E-5</v>
      </c>
      <c r="E55">
        <f t="shared" si="1"/>
        <v>-5.5948600000000001E-2</v>
      </c>
      <c r="F55">
        <f t="shared" si="2"/>
        <v>-6.5096853925550077E-5</v>
      </c>
    </row>
    <row r="56" spans="1:6" x14ac:dyDescent="0.25">
      <c r="A56">
        <v>-7.45763</v>
      </c>
      <c r="B56">
        <v>-5.5948600000000001E-2</v>
      </c>
      <c r="C56">
        <f t="shared" si="4"/>
        <v>-3.4863420972303604E-4</v>
      </c>
      <c r="E56">
        <f t="shared" si="1"/>
        <v>-5.5948600000000001E-2</v>
      </c>
      <c r="F56">
        <f t="shared" si="2"/>
        <v>-3.4863420972303604E-4</v>
      </c>
    </row>
    <row r="58" spans="1:6" x14ac:dyDescent="0.25">
      <c r="A58" t="s">
        <v>114</v>
      </c>
    </row>
    <row r="59" spans="1:6" x14ac:dyDescent="0.25">
      <c r="A59">
        <v>-8.8135600000000007</v>
      </c>
      <c r="B59">
        <v>-5.0803899999999999E-2</v>
      </c>
      <c r="C59">
        <f>10^A59*100^2</f>
        <v>1.5361725485899434E-5</v>
      </c>
      <c r="E59">
        <f t="shared" si="1"/>
        <v>-5.0803899999999999E-2</v>
      </c>
      <c r="F59">
        <f t="shared" si="2"/>
        <v>1.5361725485899434E-5</v>
      </c>
    </row>
    <row r="60" spans="1:6" x14ac:dyDescent="0.25">
      <c r="A60">
        <v>-7.8050800000000002</v>
      </c>
      <c r="B60">
        <v>-4.3086800000000001E-2</v>
      </c>
      <c r="C60">
        <f t="shared" ref="C60:C87" si="5">10^A60*100^2</f>
        <v>1.5664624904754488E-4</v>
      </c>
      <c r="E60">
        <f t="shared" si="1"/>
        <v>-4.3086800000000001E-2</v>
      </c>
      <c r="F60">
        <f t="shared" si="2"/>
        <v>1.5664624904754488E-4</v>
      </c>
    </row>
    <row r="61" spans="1:6" x14ac:dyDescent="0.25">
      <c r="A61">
        <v>-7.2627100000000002</v>
      </c>
      <c r="B61">
        <v>-3.53698E-2</v>
      </c>
      <c r="C61">
        <f t="shared" si="5"/>
        <v>5.4612241242768978E-4</v>
      </c>
      <c r="E61">
        <f t="shared" si="1"/>
        <v>-3.53698E-2</v>
      </c>
      <c r="F61">
        <f t="shared" si="2"/>
        <v>5.4612241242768978E-4</v>
      </c>
    </row>
    <row r="62" spans="1:6" x14ac:dyDescent="0.25">
      <c r="A62">
        <v>-6.95763</v>
      </c>
      <c r="B62">
        <v>-2.2508E-2</v>
      </c>
      <c r="C62">
        <f t="shared" si="5"/>
        <v>1.1024781729776169E-3</v>
      </c>
      <c r="E62">
        <f t="shared" si="1"/>
        <v>-2.2508E-2</v>
      </c>
      <c r="F62">
        <f t="shared" si="2"/>
        <v>1.1024781729776169E-3</v>
      </c>
    </row>
    <row r="63" spans="1:6" x14ac:dyDescent="0.25">
      <c r="A63">
        <v>-6.6779700000000002</v>
      </c>
      <c r="B63">
        <v>5.7877800000000002E-3</v>
      </c>
      <c r="C63">
        <f t="shared" si="5"/>
        <v>2.0990848782620145E-3</v>
      </c>
      <c r="E63">
        <f t="shared" si="1"/>
        <v>5.7877800000000002E-3</v>
      </c>
      <c r="F63">
        <f t="shared" si="2"/>
        <v>2.0990848782620145E-3</v>
      </c>
    </row>
    <row r="64" spans="1:6" x14ac:dyDescent="0.25">
      <c r="A64">
        <v>-6.4745799999999996</v>
      </c>
      <c r="B64">
        <v>4.6945300000000002E-2</v>
      </c>
      <c r="C64">
        <f t="shared" si="5"/>
        <v>3.3528953614664282E-3</v>
      </c>
      <c r="E64">
        <f t="shared" si="1"/>
        <v>4.6945300000000002E-2</v>
      </c>
      <c r="F64">
        <f t="shared" si="2"/>
        <v>3.3528953614664282E-3</v>
      </c>
    </row>
    <row r="65" spans="1:6" x14ac:dyDescent="0.25">
      <c r="A65">
        <v>-6.2372899999999998</v>
      </c>
      <c r="B65">
        <v>0.103537</v>
      </c>
      <c r="C65">
        <f t="shared" si="5"/>
        <v>5.7904191225389015E-3</v>
      </c>
      <c r="E65">
        <f t="shared" si="1"/>
        <v>0.103537</v>
      </c>
      <c r="F65">
        <f t="shared" si="2"/>
        <v>5.7904191225389015E-3</v>
      </c>
    </row>
    <row r="66" spans="1:6" x14ac:dyDescent="0.25">
      <c r="A66">
        <v>-5.9661</v>
      </c>
      <c r="B66">
        <v>0.175563</v>
      </c>
      <c r="C66">
        <f t="shared" si="5"/>
        <v>1.0811849705944687E-2</v>
      </c>
      <c r="E66">
        <f t="shared" si="1"/>
        <v>0.175563</v>
      </c>
      <c r="F66">
        <f t="shared" si="2"/>
        <v>1.0811849705944687E-2</v>
      </c>
    </row>
    <row r="67" spans="1:6" x14ac:dyDescent="0.25">
      <c r="A67">
        <v>-5.7881400000000003</v>
      </c>
      <c r="B67">
        <v>0.22700999999999999</v>
      </c>
      <c r="C67">
        <f t="shared" si="5"/>
        <v>1.6287708943006102E-2</v>
      </c>
      <c r="E67">
        <f t="shared" si="1"/>
        <v>0.22700999999999999</v>
      </c>
      <c r="F67">
        <f t="shared" si="2"/>
        <v>1.6287708943006102E-2</v>
      </c>
    </row>
    <row r="68" spans="1:6" x14ac:dyDescent="0.25">
      <c r="A68">
        <v>-5.6864400000000002</v>
      </c>
      <c r="B68">
        <v>0.26559500000000003</v>
      </c>
      <c r="C68">
        <f t="shared" si="5"/>
        <v>2.0585432691601114E-2</v>
      </c>
      <c r="E68">
        <f t="shared" si="1"/>
        <v>0.26559500000000003</v>
      </c>
      <c r="F68">
        <f t="shared" si="2"/>
        <v>2.0585432691601114E-2</v>
      </c>
    </row>
    <row r="69" spans="1:6" x14ac:dyDescent="0.25">
      <c r="A69">
        <v>-5.6271199999999997</v>
      </c>
      <c r="B69">
        <v>0.30932500000000002</v>
      </c>
      <c r="C69">
        <f t="shared" si="5"/>
        <v>2.3598260990413376E-2</v>
      </c>
      <c r="E69">
        <f t="shared" si="1"/>
        <v>0.30932500000000002</v>
      </c>
      <c r="F69">
        <f t="shared" si="2"/>
        <v>2.3598260990413376E-2</v>
      </c>
    </row>
    <row r="70" spans="1:6" x14ac:dyDescent="0.25">
      <c r="A70">
        <v>-5.5847499999999997</v>
      </c>
      <c r="B70">
        <v>0.35048200000000002</v>
      </c>
      <c r="C70">
        <f t="shared" si="5"/>
        <v>2.6016567662159922E-2</v>
      </c>
      <c r="E70">
        <f t="shared" ref="E70:E87" si="6">B70</f>
        <v>0.35048200000000002</v>
      </c>
      <c r="F70">
        <f t="shared" ref="F70:F87" si="7">C70</f>
        <v>2.6016567662159922E-2</v>
      </c>
    </row>
    <row r="71" spans="1:6" x14ac:dyDescent="0.25">
      <c r="A71">
        <v>-5.50847</v>
      </c>
      <c r="B71">
        <v>0.39163999999999999</v>
      </c>
      <c r="C71">
        <f t="shared" si="5"/>
        <v>3.1012016045510488E-2</v>
      </c>
      <c r="E71">
        <f t="shared" si="6"/>
        <v>0.39163999999999999</v>
      </c>
      <c r="F71">
        <f t="shared" si="7"/>
        <v>3.1012016045510488E-2</v>
      </c>
    </row>
    <row r="72" spans="1:6" x14ac:dyDescent="0.25">
      <c r="A72">
        <v>-5.3135599999999998</v>
      </c>
      <c r="B72">
        <v>0.46881</v>
      </c>
      <c r="C72">
        <f t="shared" si="5"/>
        <v>4.8578041325699137E-2</v>
      </c>
      <c r="E72">
        <f t="shared" si="6"/>
        <v>0.46881</v>
      </c>
      <c r="F72">
        <f t="shared" si="7"/>
        <v>4.8578041325699137E-2</v>
      </c>
    </row>
    <row r="73" spans="1:6" x14ac:dyDescent="0.25">
      <c r="A73">
        <v>-5.1101700000000001</v>
      </c>
      <c r="B73">
        <v>0.53569100000000003</v>
      </c>
      <c r="C73">
        <f t="shared" si="5"/>
        <v>7.7594332233443863E-2</v>
      </c>
      <c r="E73">
        <f t="shared" si="6"/>
        <v>0.53569100000000003</v>
      </c>
      <c r="F73">
        <f t="shared" si="7"/>
        <v>7.7594332233443863E-2</v>
      </c>
    </row>
    <row r="74" spans="1:6" x14ac:dyDescent="0.25">
      <c r="A74">
        <v>-4.9067800000000004</v>
      </c>
      <c r="B74">
        <v>0.61543400000000004</v>
      </c>
      <c r="C74">
        <f t="shared" si="5"/>
        <v>0.12394242811039093</v>
      </c>
      <c r="E74">
        <f t="shared" si="6"/>
        <v>0.61543400000000004</v>
      </c>
      <c r="F74">
        <f t="shared" si="7"/>
        <v>0.12394242811039093</v>
      </c>
    </row>
    <row r="75" spans="1:6" x14ac:dyDescent="0.25">
      <c r="A75">
        <v>-4.7711899999999998</v>
      </c>
      <c r="B75">
        <v>0.69517700000000004</v>
      </c>
      <c r="C75">
        <f t="shared" si="5"/>
        <v>0.16935967047478159</v>
      </c>
      <c r="E75">
        <f t="shared" si="6"/>
        <v>0.69517700000000004</v>
      </c>
      <c r="F75">
        <f t="shared" si="7"/>
        <v>0.16935967047478159</v>
      </c>
    </row>
    <row r="76" spans="1:6" x14ac:dyDescent="0.25">
      <c r="A76">
        <v>-4.6610199999999997</v>
      </c>
      <c r="B76">
        <v>0.75948599999999999</v>
      </c>
      <c r="C76">
        <f t="shared" si="5"/>
        <v>0.21826293957303464</v>
      </c>
      <c r="E76">
        <f t="shared" si="6"/>
        <v>0.75948599999999999</v>
      </c>
      <c r="F76">
        <f t="shared" si="7"/>
        <v>0.21826293957303464</v>
      </c>
    </row>
    <row r="77" spans="1:6" x14ac:dyDescent="0.25">
      <c r="A77">
        <v>-4.5339</v>
      </c>
      <c r="B77">
        <v>0.84694499999999995</v>
      </c>
      <c r="C77">
        <f t="shared" si="5"/>
        <v>0.29248257663345606</v>
      </c>
      <c r="E77">
        <f t="shared" si="6"/>
        <v>0.84694499999999995</v>
      </c>
      <c r="F77">
        <f t="shared" si="7"/>
        <v>0.29248257663345606</v>
      </c>
    </row>
    <row r="78" spans="1:6" x14ac:dyDescent="0.25">
      <c r="A78">
        <v>-4.4152500000000003</v>
      </c>
      <c r="B78">
        <v>0.94469499999999995</v>
      </c>
      <c r="C78">
        <f t="shared" si="5"/>
        <v>0.38437045692789779</v>
      </c>
      <c r="E78">
        <f t="shared" si="6"/>
        <v>0.94469499999999995</v>
      </c>
      <c r="F78">
        <f t="shared" si="7"/>
        <v>0.38437045692789779</v>
      </c>
    </row>
    <row r="79" spans="1:6" x14ac:dyDescent="0.25">
      <c r="A79">
        <v>-4.3220299999999998</v>
      </c>
      <c r="B79">
        <v>1.05531</v>
      </c>
      <c r="C79">
        <f t="shared" si="5"/>
        <v>0.47639807725544253</v>
      </c>
      <c r="E79">
        <f t="shared" si="6"/>
        <v>1.05531</v>
      </c>
      <c r="F79">
        <f t="shared" si="7"/>
        <v>0.47639807725544253</v>
      </c>
    </row>
    <row r="80" spans="1:6" x14ac:dyDescent="0.25">
      <c r="A80">
        <v>-4.2457599999999998</v>
      </c>
      <c r="B80">
        <v>1.09646</v>
      </c>
      <c r="C80">
        <f t="shared" si="5"/>
        <v>0.56785832882507159</v>
      </c>
      <c r="E80">
        <f t="shared" si="6"/>
        <v>1.09646</v>
      </c>
      <c r="F80">
        <f t="shared" si="7"/>
        <v>0.56785832882507159</v>
      </c>
    </row>
    <row r="81" spans="1:6" x14ac:dyDescent="0.25">
      <c r="A81">
        <v>-4.1017000000000001</v>
      </c>
      <c r="B81">
        <v>1.09904</v>
      </c>
      <c r="C81">
        <f t="shared" si="5"/>
        <v>0.79122499813431169</v>
      </c>
      <c r="E81">
        <f t="shared" si="6"/>
        <v>1.09904</v>
      </c>
      <c r="F81">
        <f t="shared" si="7"/>
        <v>0.79122499813431169</v>
      </c>
    </row>
    <row r="82" spans="1:6" x14ac:dyDescent="0.25">
      <c r="A82">
        <v>-3.8644099999999999</v>
      </c>
      <c r="B82">
        <v>1.1041799999999999</v>
      </c>
      <c r="C82">
        <f t="shared" si="5"/>
        <v>1.3664382169755362</v>
      </c>
      <c r="E82">
        <f t="shared" si="6"/>
        <v>1.1041799999999999</v>
      </c>
      <c r="F82">
        <f t="shared" si="7"/>
        <v>1.3664382169755362</v>
      </c>
    </row>
    <row r="83" spans="1:6" x14ac:dyDescent="0.25">
      <c r="A83">
        <v>-3.6610200000000002</v>
      </c>
      <c r="B83">
        <v>1.1144700000000001</v>
      </c>
      <c r="C83">
        <f t="shared" si="5"/>
        <v>2.1826293957303449</v>
      </c>
      <c r="E83">
        <f t="shared" si="6"/>
        <v>1.1144700000000001</v>
      </c>
      <c r="F83">
        <f t="shared" si="7"/>
        <v>2.1826293957303449</v>
      </c>
    </row>
    <row r="84" spans="1:6" x14ac:dyDescent="0.25">
      <c r="A84">
        <v>-3.5</v>
      </c>
      <c r="B84">
        <v>1.12476</v>
      </c>
      <c r="C84">
        <f t="shared" si="5"/>
        <v>3.1622776601683782</v>
      </c>
      <c r="E84">
        <f t="shared" si="6"/>
        <v>1.12476</v>
      </c>
      <c r="F84">
        <f t="shared" si="7"/>
        <v>3.1622776601683782</v>
      </c>
    </row>
    <row r="85" spans="1:6" x14ac:dyDescent="0.25">
      <c r="A85">
        <v>-3.3474599999999999</v>
      </c>
      <c r="B85">
        <v>1.1427700000000001</v>
      </c>
      <c r="C85">
        <f t="shared" si="5"/>
        <v>4.4930370516517115</v>
      </c>
      <c r="E85">
        <f t="shared" si="6"/>
        <v>1.1427700000000001</v>
      </c>
      <c r="F85">
        <f t="shared" si="7"/>
        <v>4.4930370516517115</v>
      </c>
    </row>
    <row r="86" spans="1:6" x14ac:dyDescent="0.25">
      <c r="A86">
        <v>-3.2372899999999998</v>
      </c>
      <c r="B86">
        <v>1.16849</v>
      </c>
      <c r="C86">
        <f t="shared" si="5"/>
        <v>5.7904191225389114</v>
      </c>
      <c r="E86">
        <f t="shared" si="6"/>
        <v>1.16849</v>
      </c>
      <c r="F86">
        <f t="shared" si="7"/>
        <v>5.7904191225389114</v>
      </c>
    </row>
    <row r="87" spans="1:6" x14ac:dyDescent="0.25">
      <c r="A87">
        <v>-3.0508500000000001</v>
      </c>
      <c r="B87">
        <v>1.1839200000000001</v>
      </c>
      <c r="C87">
        <f t="shared" si="5"/>
        <v>8.8950829008745682</v>
      </c>
      <c r="E87">
        <f t="shared" si="6"/>
        <v>1.1839200000000001</v>
      </c>
      <c r="F87">
        <f t="shared" si="7"/>
        <v>8.8950829008745682</v>
      </c>
    </row>
  </sheetData>
  <sortState ref="A5:C17">
    <sortCondition ref="B5:B17"/>
  </sortState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workbookViewId="0">
      <selection activeCell="F36" sqref="E13:F36"/>
    </sheetView>
  </sheetViews>
  <sheetFormatPr defaultRowHeight="15" x14ac:dyDescent="0.25"/>
  <cols>
    <col min="3" max="3" width="12.140625" customWidth="1"/>
    <col min="5" max="5" width="15.7109375" customWidth="1"/>
    <col min="7" max="7" width="9.140625" customWidth="1"/>
    <col min="17" max="17" width="16" customWidth="1"/>
  </cols>
  <sheetData>
    <row r="1" spans="1:27" x14ac:dyDescent="0.25">
      <c r="B1" s="1"/>
      <c r="D1" t="s">
        <v>275</v>
      </c>
      <c r="P1" t="s">
        <v>76</v>
      </c>
      <c r="Q1" s="11" t="s">
        <v>74</v>
      </c>
      <c r="R1" t="s">
        <v>277</v>
      </c>
      <c r="S1" t="s">
        <v>77</v>
      </c>
      <c r="T1" t="s">
        <v>81</v>
      </c>
      <c r="U1" t="s">
        <v>90</v>
      </c>
      <c r="Z1" t="s">
        <v>78</v>
      </c>
    </row>
    <row r="2" spans="1:27" x14ac:dyDescent="0.25">
      <c r="B2" s="1"/>
      <c r="D2" t="s">
        <v>278</v>
      </c>
      <c r="E2" s="1" t="s">
        <v>279</v>
      </c>
      <c r="F2" s="1"/>
      <c r="G2" s="1"/>
      <c r="O2" s="1"/>
      <c r="P2" t="s">
        <v>86</v>
      </c>
      <c r="Q2" s="1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/>
      <c r="W2" s="1"/>
      <c r="X2" s="1"/>
      <c r="Z2" t="s">
        <v>79</v>
      </c>
      <c r="AA2">
        <v>96485.336500000005</v>
      </c>
    </row>
    <row r="3" spans="1:27" x14ac:dyDescent="0.25">
      <c r="B3" s="1"/>
      <c r="D3">
        <v>3</v>
      </c>
      <c r="E3" s="11">
        <f>$AA$3*$AA$4/$AA$2^2*(D3/($Q$4+$Q$5))</f>
        <v>237.33046116136674</v>
      </c>
      <c r="F3" s="1"/>
      <c r="G3" s="1"/>
      <c r="O3" s="1"/>
      <c r="P3" t="s">
        <v>72</v>
      </c>
      <c r="Q3" s="1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/>
      <c r="W3" s="1"/>
      <c r="X3" s="1"/>
      <c r="Z3" t="s">
        <v>80</v>
      </c>
      <c r="AA3">
        <v>8.3144621000000001</v>
      </c>
    </row>
    <row r="4" spans="1:27" x14ac:dyDescent="0.25">
      <c r="D4" s="1">
        <v>4</v>
      </c>
      <c r="E4" s="11">
        <f>$AA$3*$AA$4/$AA$2^2*(D4/($Q$4+$Q$5))</f>
        <v>316.44061488182234</v>
      </c>
      <c r="O4" s="1"/>
      <c r="P4" t="s">
        <v>186</v>
      </c>
      <c r="Q4" s="11">
        <v>1.3339999999999999E-9</v>
      </c>
      <c r="R4">
        <v>50.08</v>
      </c>
      <c r="S4" s="1">
        <v>10</v>
      </c>
      <c r="T4">
        <v>1</v>
      </c>
      <c r="U4" s="1">
        <f>$AA$2^2/($AA$3*$AA$4)*T4^2*Q4*S4</f>
        <v>5.0096742777024743E-2</v>
      </c>
      <c r="V4" s="1"/>
      <c r="W4" s="1"/>
      <c r="X4" s="1"/>
      <c r="Z4" t="s">
        <v>82</v>
      </c>
      <c r="AA4">
        <v>298.14999999999998</v>
      </c>
    </row>
    <row r="5" spans="1:27" x14ac:dyDescent="0.25">
      <c r="D5" s="1">
        <v>5</v>
      </c>
      <c r="E5" s="11">
        <f t="shared" ref="E5:E7" si="0">$AA$3*$AA$4/$AA$2^2*(D5/($Q$4+$Q$5))</f>
        <v>395.55076860227791</v>
      </c>
      <c r="F5" s="1"/>
      <c r="O5" s="1"/>
      <c r="P5" t="s">
        <v>276</v>
      </c>
      <c r="Q5" s="11">
        <v>2.032E-9</v>
      </c>
      <c r="R5">
        <v>76.31</v>
      </c>
      <c r="S5" s="1">
        <v>10</v>
      </c>
      <c r="T5">
        <v>1</v>
      </c>
      <c r="U5" s="1">
        <f t="shared" ref="U5" si="1">$AA$2^2/($AA$3*$AA$4)*T5^2*Q5*S5</f>
        <v>7.6309281351509953E-2</v>
      </c>
      <c r="V5" s="1"/>
      <c r="W5" s="1"/>
      <c r="X5" s="1"/>
      <c r="Z5" t="s">
        <v>83</v>
      </c>
      <c r="AA5">
        <f>AA2/AA3/AA4</f>
        <v>38.921748687348185</v>
      </c>
    </row>
    <row r="6" spans="1:27" x14ac:dyDescent="0.25">
      <c r="D6">
        <v>6</v>
      </c>
      <c r="E6" s="11">
        <f t="shared" si="0"/>
        <v>474.66092232273348</v>
      </c>
      <c r="O6" s="1"/>
      <c r="V6" s="1"/>
      <c r="W6" s="1"/>
      <c r="X6" s="1"/>
    </row>
    <row r="7" spans="1:27" x14ac:dyDescent="0.25">
      <c r="D7">
        <v>7</v>
      </c>
      <c r="E7" s="11">
        <f t="shared" si="0"/>
        <v>553.77107604318905</v>
      </c>
    </row>
    <row r="10" spans="1:27" x14ac:dyDescent="0.25">
      <c r="A10" t="s">
        <v>285</v>
      </c>
    </row>
    <row r="11" spans="1:27" x14ac:dyDescent="0.25">
      <c r="A11" t="s">
        <v>110</v>
      </c>
      <c r="E11" t="s">
        <v>288</v>
      </c>
    </row>
    <row r="12" spans="1:27" x14ac:dyDescent="0.25">
      <c r="A12" t="s">
        <v>286</v>
      </c>
      <c r="B12" t="s">
        <v>287</v>
      </c>
      <c r="C12" t="s">
        <v>290</v>
      </c>
      <c r="E12" t="s">
        <v>289</v>
      </c>
      <c r="F12" t="s">
        <v>264</v>
      </c>
    </row>
    <row r="13" spans="1:27" x14ac:dyDescent="0.25">
      <c r="A13">
        <v>-0.31779200000000002</v>
      </c>
      <c r="B13">
        <v>-5.2098399999999998</v>
      </c>
      <c r="C13">
        <f>0-10^B13*100^2</f>
        <v>-6.1682220570495924E-2</v>
      </c>
      <c r="E13">
        <f>A13</f>
        <v>-0.31779200000000002</v>
      </c>
      <c r="F13">
        <f>C13</f>
        <v>-6.1682220570495924E-2</v>
      </c>
    </row>
    <row r="14" spans="1:27" x14ac:dyDescent="0.25">
      <c r="A14">
        <v>-0.220003</v>
      </c>
      <c r="B14">
        <v>-5.9356999999999998</v>
      </c>
      <c r="C14">
        <f t="shared" ref="C14:C19" si="2">0-10^B14*100^2</f>
        <v>-1.1595780877260863E-2</v>
      </c>
      <c r="E14">
        <f t="shared" ref="E14:E43" si="3">A14</f>
        <v>-0.220003</v>
      </c>
      <c r="F14">
        <f t="shared" ref="F14:F43" si="4">C14</f>
        <v>-1.1595780877260863E-2</v>
      </c>
    </row>
    <row r="15" spans="1:27" x14ac:dyDescent="0.25">
      <c r="A15">
        <v>-0.18118999999999999</v>
      </c>
      <c r="B15">
        <v>-6.3055300000000001</v>
      </c>
      <c r="C15">
        <f t="shared" si="2"/>
        <v>-4.9484592699398306E-3</v>
      </c>
      <c r="E15">
        <f t="shared" si="3"/>
        <v>-0.18118999999999999</v>
      </c>
      <c r="F15">
        <f t="shared" si="4"/>
        <v>-4.9484592699398306E-3</v>
      </c>
    </row>
    <row r="16" spans="1:27" x14ac:dyDescent="0.25">
      <c r="A16">
        <v>-0.159189</v>
      </c>
      <c r="B16">
        <v>-6.6625500000000004</v>
      </c>
      <c r="C16">
        <f t="shared" si="2"/>
        <v>-2.174953618815703E-3</v>
      </c>
      <c r="E16">
        <f t="shared" si="3"/>
        <v>-0.159189</v>
      </c>
      <c r="F16">
        <f t="shared" si="4"/>
        <v>-2.174953618815703E-3</v>
      </c>
    </row>
    <row r="17" spans="1:6" x14ac:dyDescent="0.25">
      <c r="A17">
        <v>-0.148919</v>
      </c>
      <c r="B17">
        <v>-7.0993500000000003</v>
      </c>
      <c r="C17">
        <f t="shared" si="2"/>
        <v>-7.9551798026549381E-4</v>
      </c>
      <c r="E17">
        <f t="shared" si="3"/>
        <v>-0.148919</v>
      </c>
      <c r="F17">
        <f t="shared" si="4"/>
        <v>-7.9551798026549381E-4</v>
      </c>
    </row>
    <row r="18" spans="1:6" x14ac:dyDescent="0.25">
      <c r="A18">
        <v>-0.13863200000000001</v>
      </c>
      <c r="B18">
        <v>-7.5758900000000002</v>
      </c>
      <c r="C18">
        <f t="shared" si="2"/>
        <v>-2.6552780172045618E-4</v>
      </c>
      <c r="E18">
        <f t="shared" si="3"/>
        <v>-0.13863200000000001</v>
      </c>
      <c r="F18">
        <f t="shared" si="4"/>
        <v>-2.6552780172045618E-4</v>
      </c>
    </row>
    <row r="19" spans="1:6" x14ac:dyDescent="0.25">
      <c r="A19">
        <v>-0.13825899999999999</v>
      </c>
      <c r="B19">
        <v>-8.4500299999999999</v>
      </c>
      <c r="C19">
        <f t="shared" si="2"/>
        <v>-3.5478888043946296E-5</v>
      </c>
      <c r="E19">
        <f t="shared" si="3"/>
        <v>-0.13825899999999999</v>
      </c>
      <c r="F19">
        <f t="shared" si="4"/>
        <v>-3.5478888043946296E-5</v>
      </c>
    </row>
    <row r="21" spans="1:6" x14ac:dyDescent="0.25">
      <c r="A21" t="s">
        <v>114</v>
      </c>
    </row>
    <row r="22" spans="1:6" x14ac:dyDescent="0.25">
      <c r="A22">
        <v>-0.13825899999999999</v>
      </c>
      <c r="B22">
        <v>-8.4500299999999999</v>
      </c>
      <c r="C22">
        <f>10^B22*100^2</f>
        <v>3.5478888043946296E-5</v>
      </c>
      <c r="E22">
        <f t="shared" si="3"/>
        <v>-0.13825899999999999</v>
      </c>
      <c r="F22">
        <f t="shared" si="4"/>
        <v>3.5478888043946296E-5</v>
      </c>
    </row>
    <row r="23" spans="1:6" x14ac:dyDescent="0.25">
      <c r="A23">
        <v>-0.13193199999999999</v>
      </c>
      <c r="B23">
        <v>-7.5227300000000001</v>
      </c>
      <c r="C23">
        <f t="shared" ref="C23:C43" si="5">10^B23*100^2</f>
        <v>3.0010276719735687E-4</v>
      </c>
      <c r="E23">
        <f t="shared" si="3"/>
        <v>-0.13193199999999999</v>
      </c>
      <c r="F23">
        <f t="shared" si="4"/>
        <v>3.0010276719735687E-4</v>
      </c>
    </row>
    <row r="24" spans="1:6" x14ac:dyDescent="0.25">
      <c r="A24">
        <v>-0.12705900000000001</v>
      </c>
      <c r="B24">
        <v>-7.1252599999999999</v>
      </c>
      <c r="C24">
        <f t="shared" si="5"/>
        <v>7.4944540293059021E-4</v>
      </c>
      <c r="E24">
        <f t="shared" si="3"/>
        <v>-0.12705900000000001</v>
      </c>
      <c r="F24">
        <f t="shared" si="4"/>
        <v>7.4944540293059021E-4</v>
      </c>
    </row>
    <row r="25" spans="1:6" x14ac:dyDescent="0.25">
      <c r="A25">
        <v>-0.118752</v>
      </c>
      <c r="B25">
        <v>-6.8998799999999996</v>
      </c>
      <c r="C25">
        <f t="shared" si="5"/>
        <v>1.2592733138027594E-3</v>
      </c>
      <c r="E25">
        <f t="shared" si="3"/>
        <v>-0.118752</v>
      </c>
      <c r="F25">
        <f t="shared" si="4"/>
        <v>1.2592733138027594E-3</v>
      </c>
    </row>
    <row r="26" spans="1:6" x14ac:dyDescent="0.25">
      <c r="A26">
        <v>-9.7038899999999997E-2</v>
      </c>
      <c r="B26">
        <v>-6.5814399999999997</v>
      </c>
      <c r="C26">
        <f t="shared" si="5"/>
        <v>2.6215611956815167E-3</v>
      </c>
      <c r="E26">
        <f t="shared" si="3"/>
        <v>-9.7038899999999997E-2</v>
      </c>
      <c r="F26">
        <f t="shared" si="4"/>
        <v>2.6215611956815167E-3</v>
      </c>
    </row>
    <row r="27" spans="1:6" x14ac:dyDescent="0.25">
      <c r="A27">
        <v>-6.5168699999999996E-2</v>
      </c>
      <c r="B27">
        <v>-6.4348999999999998</v>
      </c>
      <c r="C27">
        <f t="shared" si="5"/>
        <v>3.6736688011030322E-3</v>
      </c>
      <c r="E27">
        <f t="shared" si="3"/>
        <v>-6.5168699999999996E-2</v>
      </c>
      <c r="F27">
        <f t="shared" si="4"/>
        <v>3.6736688011030322E-3</v>
      </c>
    </row>
    <row r="28" spans="1:6" x14ac:dyDescent="0.25">
      <c r="A28">
        <v>-3.1612099999999997E-2</v>
      </c>
      <c r="B28">
        <v>-6.3015600000000003</v>
      </c>
      <c r="C28">
        <f t="shared" si="5"/>
        <v>4.9939018213880082E-3</v>
      </c>
      <c r="E28">
        <f t="shared" si="3"/>
        <v>-3.1612099999999997E-2</v>
      </c>
      <c r="F28">
        <f t="shared" si="4"/>
        <v>4.9939018213880082E-3</v>
      </c>
    </row>
    <row r="29" spans="1:6" x14ac:dyDescent="0.25">
      <c r="A29">
        <v>1.70873E-2</v>
      </c>
      <c r="B29">
        <v>-6.20756</v>
      </c>
      <c r="C29">
        <f t="shared" si="5"/>
        <v>6.2006897204163651E-3</v>
      </c>
      <c r="E29">
        <f t="shared" si="3"/>
        <v>1.70873E-2</v>
      </c>
      <c r="F29">
        <f t="shared" si="4"/>
        <v>6.2006897204163651E-3</v>
      </c>
    </row>
    <row r="30" spans="1:6" x14ac:dyDescent="0.25">
      <c r="A30">
        <v>6.2419700000000002E-2</v>
      </c>
      <c r="B30">
        <v>-6.1003999999999996</v>
      </c>
      <c r="C30">
        <f t="shared" si="5"/>
        <v>7.935969681957691E-3</v>
      </c>
      <c r="E30">
        <f t="shared" si="3"/>
        <v>6.2419700000000002E-2</v>
      </c>
      <c r="F30">
        <f t="shared" si="4"/>
        <v>7.935969681957691E-3</v>
      </c>
    </row>
    <row r="31" spans="1:6" x14ac:dyDescent="0.25">
      <c r="A31">
        <v>0.159807</v>
      </c>
      <c r="B31">
        <v>-5.88591</v>
      </c>
      <c r="C31">
        <f t="shared" si="5"/>
        <v>1.3004390435513402E-2</v>
      </c>
      <c r="E31">
        <f t="shared" si="3"/>
        <v>0.159807</v>
      </c>
      <c r="F31">
        <f t="shared" si="4"/>
        <v>1.3004390435513402E-2</v>
      </c>
    </row>
    <row r="32" spans="1:6" x14ac:dyDescent="0.25">
      <c r="A32">
        <v>0.25719500000000001</v>
      </c>
      <c r="B32">
        <v>-5.6714099999999998</v>
      </c>
      <c r="C32">
        <f t="shared" si="5"/>
        <v>2.1310321412425975E-2</v>
      </c>
      <c r="E32">
        <f t="shared" si="3"/>
        <v>0.25719500000000001</v>
      </c>
      <c r="F32">
        <f t="shared" si="4"/>
        <v>2.1310321412425975E-2</v>
      </c>
    </row>
    <row r="33" spans="1:6" x14ac:dyDescent="0.25">
      <c r="A33">
        <v>0.35290700000000003</v>
      </c>
      <c r="B33">
        <v>-5.4702099999999998</v>
      </c>
      <c r="C33">
        <f t="shared" si="5"/>
        <v>3.3868035007043974E-2</v>
      </c>
      <c r="E33">
        <f t="shared" si="3"/>
        <v>0.35290700000000003</v>
      </c>
      <c r="F33">
        <f t="shared" si="4"/>
        <v>3.3868035007043974E-2</v>
      </c>
    </row>
    <row r="34" spans="1:6" x14ac:dyDescent="0.25">
      <c r="A34">
        <v>0.44695000000000001</v>
      </c>
      <c r="B34">
        <v>-5.2955399999999999</v>
      </c>
      <c r="C34">
        <f t="shared" si="5"/>
        <v>5.0636070983116066E-2</v>
      </c>
      <c r="E34">
        <f t="shared" si="3"/>
        <v>0.44695000000000001</v>
      </c>
      <c r="F34">
        <f t="shared" si="4"/>
        <v>5.0636070983116066E-2</v>
      </c>
    </row>
    <row r="35" spans="1:6" x14ac:dyDescent="0.25">
      <c r="A35">
        <v>0.48894399999999999</v>
      </c>
      <c r="B35">
        <v>-5.2414399999999999</v>
      </c>
      <c r="C35">
        <f t="shared" si="5"/>
        <v>5.7353509787473229E-2</v>
      </c>
      <c r="E35">
        <f t="shared" si="3"/>
        <v>0.48894399999999999</v>
      </c>
      <c r="F35">
        <f t="shared" si="4"/>
        <v>5.7353509787473229E-2</v>
      </c>
    </row>
    <row r="36" spans="1:6" x14ac:dyDescent="0.25">
      <c r="A36">
        <v>0.49899399999999999</v>
      </c>
      <c r="B36">
        <v>-5.1617100000000002</v>
      </c>
      <c r="C36">
        <f t="shared" si="5"/>
        <v>6.8911229725834008E-2</v>
      </c>
      <c r="E36">
        <f t="shared" si="3"/>
        <v>0.49899399999999999</v>
      </c>
      <c r="F36">
        <f t="shared" si="4"/>
        <v>6.8911229725834008E-2</v>
      </c>
    </row>
    <row r="37" spans="1:6" x14ac:dyDescent="0.25">
      <c r="A37">
        <v>0.50226499999999996</v>
      </c>
      <c r="B37">
        <v>-4.9497099999999996</v>
      </c>
      <c r="C37">
        <f t="shared" si="5"/>
        <v>0.1122767931966262</v>
      </c>
      <c r="E37">
        <f t="shared" si="3"/>
        <v>0.50226499999999996</v>
      </c>
      <c r="F37">
        <f t="shared" si="4"/>
        <v>0.1122767931966262</v>
      </c>
    </row>
    <row r="38" spans="1:6" x14ac:dyDescent="0.25">
      <c r="A38">
        <v>0.50554200000000005</v>
      </c>
      <c r="B38">
        <v>-4.7509499999999996</v>
      </c>
      <c r="C38">
        <f t="shared" si="5"/>
        <v>0.17743937537613733</v>
      </c>
      <c r="E38">
        <f t="shared" si="3"/>
        <v>0.50554200000000005</v>
      </c>
      <c r="F38">
        <f t="shared" si="4"/>
        <v>0.17743937537613733</v>
      </c>
    </row>
    <row r="39" spans="1:6" x14ac:dyDescent="0.25">
      <c r="A39">
        <v>0.52055499999999999</v>
      </c>
      <c r="B39">
        <v>-4.4856600000000002</v>
      </c>
      <c r="C39">
        <f t="shared" si="5"/>
        <v>0.32684361101433507</v>
      </c>
      <c r="E39">
        <f t="shared" si="3"/>
        <v>0.52055499999999999</v>
      </c>
      <c r="F39">
        <f t="shared" si="4"/>
        <v>0.32684361101433507</v>
      </c>
    </row>
    <row r="40" spans="1:6" x14ac:dyDescent="0.25">
      <c r="A40">
        <v>0.52048700000000003</v>
      </c>
      <c r="B40">
        <v>-4.3267199999999999</v>
      </c>
      <c r="C40">
        <f t="shared" si="5"/>
        <v>0.47128107460713703</v>
      </c>
      <c r="E40">
        <f t="shared" si="3"/>
        <v>0.52048700000000003</v>
      </c>
      <c r="F40">
        <f t="shared" si="4"/>
        <v>0.47128107460713703</v>
      </c>
    </row>
    <row r="41" spans="1:6" x14ac:dyDescent="0.25">
      <c r="A41">
        <v>0.53217800000000004</v>
      </c>
      <c r="B41">
        <v>-4.1542300000000001</v>
      </c>
      <c r="C41">
        <f t="shared" si="5"/>
        <v>0.70108390985321989</v>
      </c>
      <c r="E41">
        <f t="shared" si="3"/>
        <v>0.53217800000000004</v>
      </c>
      <c r="F41">
        <f t="shared" si="4"/>
        <v>0.70108390985321989</v>
      </c>
    </row>
    <row r="42" spans="1:6" x14ac:dyDescent="0.25">
      <c r="A42">
        <v>0.54385799999999995</v>
      </c>
      <c r="B42">
        <v>-3.9552499999999999</v>
      </c>
      <c r="C42">
        <f t="shared" si="5"/>
        <v>1.1085365066512263</v>
      </c>
      <c r="E42">
        <f t="shared" si="3"/>
        <v>0.54385799999999995</v>
      </c>
      <c r="F42">
        <f t="shared" si="4"/>
        <v>1.1085365066512263</v>
      </c>
    </row>
    <row r="43" spans="1:6" x14ac:dyDescent="0.25">
      <c r="A43">
        <v>0.56386700000000001</v>
      </c>
      <c r="B43">
        <v>-3.5838700000000001</v>
      </c>
      <c r="C43">
        <f t="shared" si="5"/>
        <v>2.606933782509786</v>
      </c>
      <c r="E43">
        <f t="shared" si="3"/>
        <v>0.56386700000000001</v>
      </c>
      <c r="F43">
        <f t="shared" si="4"/>
        <v>2.606933782509786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7" sqref="A27"/>
    </sheetView>
  </sheetViews>
  <sheetFormatPr defaultRowHeight="15" x14ac:dyDescent="0.25"/>
  <sheetData>
    <row r="1" spans="1:18" x14ac:dyDescent="0.25">
      <c r="A1" t="s">
        <v>98</v>
      </c>
      <c r="B1" s="1">
        <v>7.5999999999999998E-2</v>
      </c>
      <c r="F1" t="s">
        <v>44</v>
      </c>
      <c r="L1" t="s">
        <v>111</v>
      </c>
      <c r="M1" t="s">
        <v>112</v>
      </c>
      <c r="N1" t="s">
        <v>115</v>
      </c>
      <c r="O1" t="s">
        <v>121</v>
      </c>
    </row>
    <row r="2" spans="1:18" x14ac:dyDescent="0.25">
      <c r="A2" t="s">
        <v>15</v>
      </c>
      <c r="B2" s="1">
        <v>2.5499999999999998E-2</v>
      </c>
      <c r="F2" t="s">
        <v>45</v>
      </c>
      <c r="G2" s="1" t="s">
        <v>46</v>
      </c>
      <c r="H2" s="1" t="s">
        <v>48</v>
      </c>
      <c r="I2" s="1" t="s">
        <v>47</v>
      </c>
      <c r="K2" s="1" t="s">
        <v>110</v>
      </c>
      <c r="L2" s="1" t="s">
        <v>113</v>
      </c>
      <c r="M2" s="1" t="s">
        <v>118</v>
      </c>
      <c r="N2" s="1" t="s">
        <v>116</v>
      </c>
      <c r="O2" s="1" t="s">
        <v>113</v>
      </c>
    </row>
    <row r="3" spans="1:18" x14ac:dyDescent="0.25">
      <c r="A3" t="s">
        <v>99</v>
      </c>
      <c r="B3" s="1">
        <v>1.4999999999999999E-4</v>
      </c>
      <c r="C3" s="1">
        <v>2.0000000000000001E-4</v>
      </c>
      <c r="D3" s="1">
        <v>2.3E-3</v>
      </c>
      <c r="F3">
        <v>1</v>
      </c>
      <c r="G3">
        <v>1</v>
      </c>
      <c r="H3" s="1">
        <v>1000</v>
      </c>
      <c r="I3" s="1">
        <v>1000</v>
      </c>
      <c r="K3" t="s">
        <v>114</v>
      </c>
      <c r="L3" t="s">
        <v>119</v>
      </c>
      <c r="M3" t="s">
        <v>117</v>
      </c>
      <c r="N3" t="s">
        <v>120</v>
      </c>
      <c r="O3" t="s">
        <v>117</v>
      </c>
    </row>
    <row r="4" spans="1:18" x14ac:dyDescent="0.25">
      <c r="F4" s="1">
        <v>1E-3</v>
      </c>
      <c r="G4" s="1">
        <v>1E-3</v>
      </c>
      <c r="H4">
        <v>1</v>
      </c>
      <c r="I4">
        <v>1</v>
      </c>
    </row>
    <row r="5" spans="1:18" x14ac:dyDescent="0.25">
      <c r="A5" t="s">
        <v>100</v>
      </c>
    </row>
    <row r="6" spans="1:18" x14ac:dyDescent="0.25">
      <c r="A6" t="s">
        <v>101</v>
      </c>
      <c r="B6" s="1">
        <v>150</v>
      </c>
      <c r="F6" t="s">
        <v>105</v>
      </c>
      <c r="G6" t="s">
        <v>106</v>
      </c>
      <c r="H6" t="s">
        <v>107</v>
      </c>
      <c r="L6" t="s">
        <v>76</v>
      </c>
      <c r="M6" t="s">
        <v>74</v>
      </c>
      <c r="N6" t="s">
        <v>77</v>
      </c>
      <c r="O6" t="s">
        <v>81</v>
      </c>
      <c r="Q6" t="s">
        <v>78</v>
      </c>
    </row>
    <row r="7" spans="1:18" x14ac:dyDescent="0.25">
      <c r="A7" t="s">
        <v>14</v>
      </c>
      <c r="B7" s="1">
        <f>$B$1/$B$8/$B$2</f>
        <v>14901.960784313727</v>
      </c>
      <c r="F7">
        <v>1</v>
      </c>
      <c r="G7" s="1">
        <v>9.9999999999999995E-7</v>
      </c>
      <c r="H7">
        <f>0.000001*100^2</f>
        <v>0.01</v>
      </c>
      <c r="K7" s="1">
        <f>1/3</f>
        <v>0.33333333333333331</v>
      </c>
      <c r="L7" t="s">
        <v>73</v>
      </c>
      <c r="M7" s="1">
        <v>5.4099999999999999E-10</v>
      </c>
      <c r="N7">
        <v>0</v>
      </c>
      <c r="O7">
        <v>3</v>
      </c>
      <c r="Q7" t="s">
        <v>79</v>
      </c>
      <c r="R7">
        <v>96485.336500000005</v>
      </c>
    </row>
    <row r="8" spans="1:18" x14ac:dyDescent="0.25">
      <c r="A8" t="s">
        <v>16</v>
      </c>
      <c r="B8" s="1">
        <v>2.0000000000000001E-4</v>
      </c>
      <c r="K8" s="1">
        <v>1</v>
      </c>
      <c r="L8" t="s">
        <v>86</v>
      </c>
      <c r="M8" s="1">
        <v>9.3109999999999998E-9</v>
      </c>
      <c r="N8" s="1">
        <v>1E-4</v>
      </c>
      <c r="O8">
        <v>1</v>
      </c>
      <c r="Q8" t="s">
        <v>80</v>
      </c>
      <c r="R8">
        <v>8.3144621000000001</v>
      </c>
    </row>
    <row r="9" spans="1:18" x14ac:dyDescent="0.25">
      <c r="A9" t="s">
        <v>108</v>
      </c>
      <c r="B9" s="1">
        <v>-1.82</v>
      </c>
      <c r="K9" s="1">
        <v>1</v>
      </c>
      <c r="L9" t="s">
        <v>72</v>
      </c>
      <c r="M9" s="1">
        <v>5.2730000000000003E-9</v>
      </c>
      <c r="N9" s="1">
        <v>1E-4</v>
      </c>
      <c r="O9">
        <v>1</v>
      </c>
      <c r="Q9" t="s">
        <v>82</v>
      </c>
      <c r="R9">
        <v>298.14999999999998</v>
      </c>
    </row>
    <row r="10" spans="1:18" x14ac:dyDescent="0.25">
      <c r="A10" t="s">
        <v>109</v>
      </c>
      <c r="B10" s="1">
        <v>-0.55000000000000004</v>
      </c>
      <c r="K10" s="1">
        <v>1</v>
      </c>
      <c r="L10" t="s">
        <v>70</v>
      </c>
      <c r="M10" s="1">
        <v>1.8E-9</v>
      </c>
      <c r="N10" s="1" t="s">
        <v>4</v>
      </c>
      <c r="O10">
        <v>1</v>
      </c>
      <c r="Q10" t="s">
        <v>83</v>
      </c>
      <c r="R10">
        <f>R7/R8/R9</f>
        <v>38.921748687348185</v>
      </c>
    </row>
    <row r="11" spans="1:18" x14ac:dyDescent="0.25">
      <c r="K11" s="1">
        <v>1</v>
      </c>
      <c r="L11" t="s">
        <v>71</v>
      </c>
      <c r="M11" s="1">
        <v>1.9019999999999998E-9</v>
      </c>
      <c r="N11" s="1"/>
      <c r="O11">
        <v>1</v>
      </c>
      <c r="Q11" t="s">
        <v>87</v>
      </c>
      <c r="R11" s="1">
        <v>6.0221399999999997E+23</v>
      </c>
    </row>
    <row r="12" spans="1:18" x14ac:dyDescent="0.25">
      <c r="B12" t="s">
        <v>0</v>
      </c>
      <c r="D12" t="s">
        <v>3</v>
      </c>
      <c r="F12" t="s">
        <v>4</v>
      </c>
      <c r="I12" t="s">
        <v>5</v>
      </c>
      <c r="Q12" t="s">
        <v>88</v>
      </c>
      <c r="R12" s="1">
        <f>R7/R11</f>
        <v>1.6021769088729256E-19</v>
      </c>
    </row>
    <row r="13" spans="1:18" x14ac:dyDescent="0.25">
      <c r="A13" t="s">
        <v>102</v>
      </c>
      <c r="B13" s="1">
        <v>100</v>
      </c>
      <c r="D13" s="1">
        <v>50</v>
      </c>
      <c r="F13" s="1">
        <v>10</v>
      </c>
      <c r="I13" s="1">
        <v>0.2</v>
      </c>
    </row>
    <row r="14" spans="1:18" x14ac:dyDescent="0.25">
      <c r="A14" t="s">
        <v>104</v>
      </c>
      <c r="B14" s="1">
        <v>8.0000000000000004E-4</v>
      </c>
      <c r="D14" s="1">
        <v>1E-3</v>
      </c>
      <c r="F14" s="1">
        <v>1.2999999999999999E-3</v>
      </c>
      <c r="I14" s="1">
        <v>5.3199999999999997E-2</v>
      </c>
    </row>
    <row r="15" spans="1:18" x14ac:dyDescent="0.25">
      <c r="A15" t="s">
        <v>9</v>
      </c>
      <c r="B15" s="1">
        <v>7.0000000000000007E-2</v>
      </c>
      <c r="D15" s="1">
        <v>6.5000000000000002E-2</v>
      </c>
      <c r="F15" s="1">
        <v>5.6000000000000001E-2</v>
      </c>
      <c r="I15" s="1">
        <v>1.6E-2</v>
      </c>
    </row>
    <row r="16" spans="1:18" x14ac:dyDescent="0.25">
      <c r="A16" t="s">
        <v>10</v>
      </c>
      <c r="B16" s="1">
        <v>2.12E-2</v>
      </c>
      <c r="D16" s="1">
        <v>1.5699999999999999E-2</v>
      </c>
      <c r="F16" s="1">
        <v>1.1599999999999999E-2</v>
      </c>
      <c r="I16" s="1">
        <v>2.0999999999999999E-3</v>
      </c>
    </row>
    <row r="17" spans="1:9" x14ac:dyDescent="0.25">
      <c r="A17" t="s">
        <v>11</v>
      </c>
      <c r="B17" s="1">
        <v>0.107</v>
      </c>
      <c r="D17" s="1">
        <v>0.10299999999999999</v>
      </c>
      <c r="F17" s="1">
        <v>9.2999999999999999E-2</v>
      </c>
      <c r="I17" s="1">
        <v>6.9000000000000006E-2</v>
      </c>
    </row>
    <row r="19" spans="1:9" x14ac:dyDescent="0.25">
      <c r="B19" t="s">
        <v>7</v>
      </c>
      <c r="C19" t="s">
        <v>122</v>
      </c>
    </row>
    <row r="20" spans="1:9" x14ac:dyDescent="0.25">
      <c r="B20">
        <v>1.54150985E-2</v>
      </c>
      <c r="C20">
        <v>1.4496145E-2</v>
      </c>
    </row>
    <row r="21" spans="1:9" x14ac:dyDescent="0.25">
      <c r="B21">
        <v>4.3177939999999998E-2</v>
      </c>
      <c r="C21">
        <v>2.7231805000000001E-2</v>
      </c>
    </row>
    <row r="22" spans="1:9" x14ac:dyDescent="0.25">
      <c r="B22">
        <v>7.1965349999999997E-2</v>
      </c>
      <c r="C22">
        <v>4.3581290000000002E-2</v>
      </c>
    </row>
    <row r="23" spans="1:9" x14ac:dyDescent="0.25">
      <c r="B23">
        <v>0.10075488</v>
      </c>
      <c r="C23">
        <v>5.8125716000000001E-2</v>
      </c>
    </row>
    <row r="24" spans="1:9" x14ac:dyDescent="0.25">
      <c r="B24">
        <v>0.12954018</v>
      </c>
      <c r="C24">
        <v>7.6280249999999994E-2</v>
      </c>
    </row>
    <row r="25" spans="1:9" x14ac:dyDescent="0.25">
      <c r="B25">
        <v>0.16037883999999999</v>
      </c>
      <c r="C25">
        <v>9.8052319999999998E-2</v>
      </c>
    </row>
    <row r="26" spans="1:9" x14ac:dyDescent="0.25">
      <c r="B26">
        <v>0.1871044</v>
      </c>
      <c r="C26">
        <v>0.11800448600000001</v>
      </c>
    </row>
    <row r="27" spans="1:9" x14ac:dyDescent="0.25">
      <c r="B27">
        <v>0.21588547999999999</v>
      </c>
      <c r="C27">
        <v>0.13976913999999999</v>
      </c>
    </row>
    <row r="28" spans="1:9" x14ac:dyDescent="0.25">
      <c r="B28">
        <v>0.24568050999999999</v>
      </c>
      <c r="C28">
        <v>0.17417286000000001</v>
      </c>
    </row>
    <row r="29" spans="1:9" x14ac:dyDescent="0.25">
      <c r="B29">
        <v>0.27444252000000002</v>
      </c>
      <c r="C29">
        <v>0.21218300000000001</v>
      </c>
    </row>
    <row r="30" spans="1:9" x14ac:dyDescent="0.25">
      <c r="B30">
        <v>0.30319395999999998</v>
      </c>
      <c r="C30">
        <v>0.25921840000000002</v>
      </c>
    </row>
    <row r="31" spans="1:9" x14ac:dyDescent="0.25">
      <c r="B31">
        <v>0.33090596999999999</v>
      </c>
      <c r="C31">
        <v>0.31527537</v>
      </c>
    </row>
    <row r="32" spans="1:9" x14ac:dyDescent="0.25">
      <c r="B32">
        <v>0.36169594999999999</v>
      </c>
      <c r="C32">
        <v>0.37856367000000002</v>
      </c>
    </row>
    <row r="33" spans="2:3" x14ac:dyDescent="0.25">
      <c r="B33">
        <v>0.38937836999999997</v>
      </c>
      <c r="C33">
        <v>0.45989140000000001</v>
      </c>
    </row>
    <row r="34" spans="2:3" x14ac:dyDescent="0.25">
      <c r="B34">
        <v>0.41908659999999998</v>
      </c>
      <c r="C34">
        <v>0.56830232999999997</v>
      </c>
    </row>
    <row r="35" spans="2:3" x14ac:dyDescent="0.25">
      <c r="B35">
        <v>0.44771525000000001</v>
      </c>
      <c r="C35">
        <v>0.72003090000000003</v>
      </c>
    </row>
    <row r="36" spans="2:3" x14ac:dyDescent="0.25">
      <c r="B36">
        <v>0.47219482000000002</v>
      </c>
      <c r="C36">
        <v>0.90062547000000004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topLeftCell="J1" zoomScale="115" zoomScaleNormal="115" workbookViewId="0">
      <selection activeCell="A78" sqref="A78"/>
    </sheetView>
  </sheetViews>
  <sheetFormatPr defaultRowHeight="15" x14ac:dyDescent="0.25"/>
  <cols>
    <col min="1" max="1" width="9.140625" style="1"/>
    <col min="2" max="3" width="10.5703125" style="1" bestFit="1" customWidth="1"/>
    <col min="4" max="5" width="11" style="1" bestFit="1" customWidth="1"/>
    <col min="6" max="6" width="11" style="1" customWidth="1"/>
    <col min="7" max="7" width="10.5703125" style="1" bestFit="1" customWidth="1"/>
    <col min="8" max="16384" width="9.140625" style="1"/>
  </cols>
  <sheetData>
    <row r="1" spans="1:27" x14ac:dyDescent="0.25">
      <c r="A1" s="1" t="s">
        <v>31</v>
      </c>
      <c r="B1" s="1">
        <v>7.5999999999999998E-2</v>
      </c>
      <c r="C1" s="1" t="s">
        <v>17</v>
      </c>
      <c r="O1"/>
      <c r="P1" t="s">
        <v>76</v>
      </c>
      <c r="Q1" t="s">
        <v>74</v>
      </c>
      <c r="R1" t="s">
        <v>75</v>
      </c>
      <c r="S1" t="s">
        <v>77</v>
      </c>
      <c r="T1" t="s">
        <v>81</v>
      </c>
      <c r="U1" t="s">
        <v>90</v>
      </c>
      <c r="V1"/>
      <c r="W1"/>
      <c r="X1"/>
      <c r="Y1"/>
      <c r="Z1" t="s">
        <v>78</v>
      </c>
      <c r="AA1"/>
    </row>
    <row r="2" spans="1:27" x14ac:dyDescent="0.25">
      <c r="A2" s="1" t="s">
        <v>16</v>
      </c>
      <c r="B2" s="1">
        <v>1E-4</v>
      </c>
      <c r="C2" s="1" t="s">
        <v>18</v>
      </c>
      <c r="O2" s="1">
        <v>1</v>
      </c>
      <c r="P2" t="s">
        <v>86</v>
      </c>
      <c r="Q2" s="1">
        <v>9.3109999999999998E-9</v>
      </c>
      <c r="R2">
        <v>349.65</v>
      </c>
      <c r="S2" s="1">
        <v>1E-4</v>
      </c>
      <c r="T2">
        <v>1</v>
      </c>
      <c r="U2" s="1">
        <f>$AA$2^2/($AA$3*$AA$4)*$T2^2*$Q2*$S2</f>
        <v>3.496632473739711E-6</v>
      </c>
      <c r="V2" s="1">
        <f t="shared" ref="V2:X2" si="0">$AA$2^2/($AA$3*$AA$4)*$T2^2*$Q2*$S2</f>
        <v>3.496632473739711E-6</v>
      </c>
      <c r="W2" s="1">
        <f t="shared" si="0"/>
        <v>3.496632473739711E-6</v>
      </c>
      <c r="X2" s="1">
        <f t="shared" si="0"/>
        <v>3.496632473739711E-6</v>
      </c>
      <c r="Y2"/>
      <c r="Z2" t="s">
        <v>79</v>
      </c>
      <c r="AA2">
        <v>96485.336500000005</v>
      </c>
    </row>
    <row r="3" spans="1:27" x14ac:dyDescent="0.25">
      <c r="A3" s="1" t="s">
        <v>15</v>
      </c>
      <c r="B3" s="1">
        <v>2.5499999999999998E-2</v>
      </c>
      <c r="C3" s="1" t="s">
        <v>19</v>
      </c>
      <c r="O3" s="1">
        <v>1</v>
      </c>
      <c r="P3" t="s">
        <v>72</v>
      </c>
      <c r="Q3" s="1">
        <v>5.2730000000000003E-9</v>
      </c>
      <c r="R3">
        <v>198</v>
      </c>
      <c r="S3" s="1">
        <v>1E-4</v>
      </c>
      <c r="T3">
        <v>1</v>
      </c>
      <c r="U3" s="1">
        <f>$AA$2^2/($AA$3*$AA$4)*T3^2*Q3*S3</f>
        <v>1.9802108295596066E-6</v>
      </c>
      <c r="V3" s="1">
        <f t="shared" ref="V3:X3" si="1">$AA$2^2/($AA$3*$AA$4)*U3^2*R3*T3</f>
        <v>2.915692453604003E-3</v>
      </c>
      <c r="W3" s="1">
        <f t="shared" si="1"/>
        <v>6.3219130280989067E-9</v>
      </c>
      <c r="X3" s="1">
        <f t="shared" si="1"/>
        <v>4.3761520830875659E-13</v>
      </c>
      <c r="Y3"/>
      <c r="Z3" t="s">
        <v>80</v>
      </c>
      <c r="AA3">
        <v>8.3144621000000001</v>
      </c>
    </row>
    <row r="4" spans="1:27" x14ac:dyDescent="0.25">
      <c r="A4" s="1" t="s">
        <v>14</v>
      </c>
      <c r="B4" s="1">
        <f>B1/B2/B3</f>
        <v>29803.921568627455</v>
      </c>
      <c r="C4" s="1" t="s">
        <v>20</v>
      </c>
      <c r="O4" s="1">
        <v>1</v>
      </c>
      <c r="P4" t="s">
        <v>70</v>
      </c>
      <c r="Q4" s="1">
        <v>1.8E-9</v>
      </c>
      <c r="R4">
        <v>73.48</v>
      </c>
      <c r="S4" s="1">
        <f>B8</f>
        <v>100</v>
      </c>
      <c r="T4">
        <v>1</v>
      </c>
      <c r="U4" s="1">
        <f t="shared" ref="U4:X5" si="2">$AA$2^2/($AA$3*$AA$4)*$T4^2*$Q4*B$8</f>
        <v>0.67596804346810002</v>
      </c>
      <c r="V4" s="1">
        <f t="shared" si="2"/>
        <v>6.7596804346810008E-2</v>
      </c>
      <c r="W4" s="1">
        <f t="shared" si="2"/>
        <v>6.7596804346810001E-3</v>
      </c>
      <c r="X4" s="1">
        <f t="shared" si="2"/>
        <v>6.7596804346810009E-4</v>
      </c>
      <c r="Y4"/>
      <c r="Z4" t="s">
        <v>82</v>
      </c>
      <c r="AA4">
        <v>298.14999999999998</v>
      </c>
    </row>
    <row r="5" spans="1:27" x14ac:dyDescent="0.25">
      <c r="O5" s="1">
        <v>1</v>
      </c>
      <c r="P5" t="s">
        <v>71</v>
      </c>
      <c r="Q5" s="1">
        <v>1.9019999999999998E-9</v>
      </c>
      <c r="R5">
        <v>71.42</v>
      </c>
      <c r="S5" s="1">
        <f>B8</f>
        <v>100</v>
      </c>
      <c r="T5">
        <v>1</v>
      </c>
      <c r="U5" s="1">
        <f t="shared" si="2"/>
        <v>0.71427289926462556</v>
      </c>
      <c r="V5" s="1">
        <f t="shared" si="2"/>
        <v>7.1427289926462564E-2</v>
      </c>
      <c r="W5" s="1">
        <f t="shared" si="2"/>
        <v>7.1427289926462561E-3</v>
      </c>
      <c r="X5" s="1">
        <f t="shared" si="2"/>
        <v>7.1427289926462561E-4</v>
      </c>
      <c r="Y5"/>
      <c r="Z5" t="s">
        <v>83</v>
      </c>
      <c r="AA5">
        <f>AA2/AA3/AA4</f>
        <v>38.921748687348185</v>
      </c>
    </row>
    <row r="6" spans="1:27" x14ac:dyDescent="0.25">
      <c r="A6" s="1" t="s">
        <v>124</v>
      </c>
      <c r="G6" s="1" t="s">
        <v>125</v>
      </c>
      <c r="P6"/>
      <c r="R6"/>
      <c r="T6"/>
      <c r="Y6"/>
      <c r="Z6"/>
      <c r="AA6"/>
    </row>
    <row r="7" spans="1:27" x14ac:dyDescent="0.25">
      <c r="A7" s="1" t="s">
        <v>2</v>
      </c>
      <c r="B7" s="1" t="s">
        <v>0</v>
      </c>
      <c r="C7" s="1" t="s">
        <v>3</v>
      </c>
      <c r="D7" s="1" t="s">
        <v>4</v>
      </c>
      <c r="E7" s="1" t="s">
        <v>5</v>
      </c>
      <c r="G7" s="1" t="s">
        <v>2</v>
      </c>
      <c r="H7" s="1" t="s">
        <v>0</v>
      </c>
      <c r="I7" s="1" t="s">
        <v>3</v>
      </c>
      <c r="J7" s="1" t="s">
        <v>4</v>
      </c>
      <c r="K7" s="1" t="s">
        <v>5</v>
      </c>
      <c r="L7" s="1" t="s">
        <v>23</v>
      </c>
      <c r="M7" s="1" t="s">
        <v>24</v>
      </c>
      <c r="P7"/>
      <c r="R7"/>
      <c r="S7"/>
      <c r="T7"/>
      <c r="Y7"/>
      <c r="Z7" t="s">
        <v>87</v>
      </c>
      <c r="AA7" s="1">
        <v>6.0221399999999997E+23</v>
      </c>
    </row>
    <row r="8" spans="1:27" x14ac:dyDescent="0.25">
      <c r="A8" s="1" t="s">
        <v>21</v>
      </c>
      <c r="B8" s="1">
        <v>100</v>
      </c>
      <c r="C8" s="1">
        <v>10</v>
      </c>
      <c r="D8" s="1">
        <v>1</v>
      </c>
      <c r="E8" s="1">
        <v>0.1</v>
      </c>
      <c r="G8" s="1" t="s">
        <v>1</v>
      </c>
      <c r="H8" s="1">
        <v>100</v>
      </c>
      <c r="I8" s="1">
        <v>1000</v>
      </c>
      <c r="J8" s="1">
        <v>1000</v>
      </c>
      <c r="K8" s="1">
        <v>1000</v>
      </c>
      <c r="L8" s="1">
        <v>100</v>
      </c>
      <c r="M8" s="1">
        <v>100</v>
      </c>
      <c r="O8"/>
      <c r="P8"/>
      <c r="Q8"/>
      <c r="R8"/>
      <c r="S8"/>
      <c r="T8" t="s">
        <v>84</v>
      </c>
      <c r="U8" s="1">
        <f>SUM(U2:U3)</f>
        <v>5.4768433032993176E-6</v>
      </c>
      <c r="Y8"/>
      <c r="Z8" t="s">
        <v>88</v>
      </c>
      <c r="AA8" s="1">
        <f>AA2/AA7</f>
        <v>1.6021769088729256E-19</v>
      </c>
    </row>
    <row r="9" spans="1:27" x14ac:dyDescent="0.25">
      <c r="A9" s="1" t="s">
        <v>8</v>
      </c>
      <c r="B9" s="1">
        <f>1.26/100</f>
        <v>1.26E-2</v>
      </c>
      <c r="C9" s="1">
        <v>3.0499999999999999E-2</v>
      </c>
      <c r="D9" s="1">
        <v>1.8499999999999999E-2</v>
      </c>
      <c r="E9" s="1">
        <v>8.0000000000000002E-3</v>
      </c>
      <c r="G9" s="1" t="s">
        <v>25</v>
      </c>
      <c r="H9" s="1">
        <v>1</v>
      </c>
      <c r="I9" s="1">
        <v>0.1</v>
      </c>
      <c r="J9" s="1">
        <v>0.01</v>
      </c>
      <c r="K9" s="1">
        <v>1E-3</v>
      </c>
      <c r="L9" s="1">
        <v>0.1</v>
      </c>
      <c r="M9" s="1">
        <v>1</v>
      </c>
      <c r="O9"/>
      <c r="P9"/>
      <c r="Q9"/>
      <c r="R9"/>
      <c r="S9"/>
      <c r="T9" s="2"/>
      <c r="U9" s="3"/>
      <c r="V9" s="3"/>
      <c r="W9" s="3"/>
      <c r="X9" s="3"/>
      <c r="Y9" s="3"/>
      <c r="Z9"/>
      <c r="AA9"/>
    </row>
    <row r="10" spans="1:27" x14ac:dyDescent="0.25">
      <c r="A10" s="1" t="s">
        <v>9</v>
      </c>
      <c r="B10" s="1">
        <v>0.33400000000000002</v>
      </c>
      <c r="C10" s="1">
        <v>0.184</v>
      </c>
      <c r="D10" s="1">
        <v>0.154</v>
      </c>
      <c r="E10" s="1">
        <v>0.108</v>
      </c>
      <c r="G10" s="1" t="s">
        <v>26</v>
      </c>
      <c r="H10" s="1">
        <v>1</v>
      </c>
      <c r="I10" s="1">
        <v>0.1</v>
      </c>
      <c r="J10" s="1">
        <v>0.01</v>
      </c>
      <c r="K10" s="1">
        <v>1E-3</v>
      </c>
      <c r="L10" s="1">
        <v>1</v>
      </c>
      <c r="M10" s="1">
        <v>0.1</v>
      </c>
      <c r="O10"/>
      <c r="P10"/>
      <c r="Q10"/>
      <c r="R10"/>
      <c r="S10"/>
      <c r="T10"/>
      <c r="Y10"/>
      <c r="Z10"/>
      <c r="AA10"/>
    </row>
    <row r="11" spans="1:27" x14ac:dyDescent="0.25">
      <c r="A11" s="1" t="s">
        <v>13</v>
      </c>
      <c r="B11" s="1">
        <v>7.1999999999999998E-3</v>
      </c>
      <c r="C11" s="1">
        <v>1.3599999999999999E-2</v>
      </c>
      <c r="D11" s="1">
        <v>2.3999999999999998E-3</v>
      </c>
      <c r="E11" s="1">
        <v>6.9999999999999999E-4</v>
      </c>
      <c r="O11"/>
      <c r="P11"/>
      <c r="Q11"/>
      <c r="R11"/>
      <c r="S11"/>
      <c r="T11" t="s">
        <v>85</v>
      </c>
      <c r="U11" s="1">
        <f>SUM(U2:U5)</f>
        <v>1.3902464195760289</v>
      </c>
      <c r="V11" s="1">
        <f t="shared" ref="V11:X11" si="3">SUM(V2:V5)</f>
        <v>0.1419432833593503</v>
      </c>
      <c r="W11" s="1">
        <f t="shared" si="3"/>
        <v>1.3905912381714024E-2</v>
      </c>
      <c r="X11" s="1">
        <f t="shared" si="3"/>
        <v>1.3937375756440805E-3</v>
      </c>
      <c r="Y11"/>
      <c r="Z11"/>
      <c r="AA11"/>
    </row>
    <row r="12" spans="1:27" x14ac:dyDescent="0.25">
      <c r="A12" s="1" t="s">
        <v>11</v>
      </c>
      <c r="B12" s="1">
        <v>0.28199999999999997</v>
      </c>
      <c r="C12" s="1">
        <v>0.17699999999999999</v>
      </c>
      <c r="D12" s="1">
        <v>0.17499999999999999</v>
      </c>
      <c r="E12" s="1">
        <v>0.14399999999999999</v>
      </c>
    </row>
    <row r="13" spans="1:27" x14ac:dyDescent="0.25">
      <c r="A13" s="1" t="s">
        <v>12</v>
      </c>
      <c r="B13" s="1">
        <v>9.5000000000000001E-2</v>
      </c>
      <c r="C13" s="1">
        <v>2.1000000000000001E-2</v>
      </c>
      <c r="D13" s="1">
        <v>-0.13300000000000001</v>
      </c>
      <c r="E13" s="1">
        <v>-0.28599999999999998</v>
      </c>
      <c r="O13" t="s">
        <v>44</v>
      </c>
      <c r="P13"/>
      <c r="Q13"/>
      <c r="R13"/>
    </row>
    <row r="14" spans="1:27" x14ac:dyDescent="0.25">
      <c r="O14" t="s">
        <v>45</v>
      </c>
      <c r="P14" s="1" t="s">
        <v>46</v>
      </c>
      <c r="Q14" s="1" t="s">
        <v>48</v>
      </c>
      <c r="R14" s="1" t="s">
        <v>47</v>
      </c>
    </row>
    <row r="15" spans="1:27" x14ac:dyDescent="0.25">
      <c r="A15" s="1" t="s">
        <v>7</v>
      </c>
      <c r="B15" s="1" t="s">
        <v>6</v>
      </c>
      <c r="G15" s="1" t="s">
        <v>7</v>
      </c>
      <c r="H15" s="1" t="s">
        <v>22</v>
      </c>
      <c r="O15">
        <v>1</v>
      </c>
      <c r="P15">
        <v>1</v>
      </c>
      <c r="Q15" s="1">
        <v>1000</v>
      </c>
      <c r="R15" s="1">
        <v>1000</v>
      </c>
    </row>
    <row r="16" spans="1:27" x14ac:dyDescent="0.25">
      <c r="A16" s="1">
        <v>0.05</v>
      </c>
      <c r="B16" s="1">
        <v>0</v>
      </c>
      <c r="C16" s="1">
        <v>0</v>
      </c>
      <c r="D16" s="1">
        <v>0</v>
      </c>
      <c r="E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O16" s="1">
        <v>1E-3</v>
      </c>
      <c r="P16" s="1">
        <v>1E-3</v>
      </c>
      <c r="Q16">
        <v>1</v>
      </c>
      <c r="R16">
        <v>1</v>
      </c>
    </row>
    <row r="17" spans="1:18" x14ac:dyDescent="0.25">
      <c r="A17" s="1">
        <v>0.15</v>
      </c>
      <c r="B17" s="1">
        <v>1.0000000000000001E-5</v>
      </c>
      <c r="C17" s="1">
        <v>9.9999999999999995E-7</v>
      </c>
      <c r="D17" s="1">
        <v>0</v>
      </c>
      <c r="E17" s="1">
        <v>0</v>
      </c>
      <c r="O17"/>
      <c r="P17"/>
      <c r="Q17"/>
      <c r="R17"/>
    </row>
    <row r="18" spans="1:18" x14ac:dyDescent="0.25">
      <c r="A18" s="1">
        <v>0.25</v>
      </c>
      <c r="B18" s="1">
        <v>1.5E-5</v>
      </c>
      <c r="C18" s="1">
        <v>1.9999999999999999E-6</v>
      </c>
      <c r="D18" s="1">
        <v>0</v>
      </c>
      <c r="E18" s="1">
        <v>0</v>
      </c>
      <c r="O18" t="s">
        <v>49</v>
      </c>
      <c r="P18" t="s">
        <v>50</v>
      </c>
      <c r="Q18"/>
      <c r="R18"/>
    </row>
    <row r="19" spans="1:18" x14ac:dyDescent="0.25">
      <c r="A19" s="1">
        <v>0.35</v>
      </c>
      <c r="B19" s="1">
        <v>2.0000000000000002E-5</v>
      </c>
      <c r="C19" s="1">
        <v>3.0000000000000001E-6</v>
      </c>
      <c r="D19" s="1">
        <v>0</v>
      </c>
      <c r="E19" s="1">
        <v>0</v>
      </c>
      <c r="O19">
        <v>1</v>
      </c>
      <c r="P19" s="1">
        <v>100000</v>
      </c>
      <c r="Q19"/>
      <c r="R19"/>
    </row>
    <row r="20" spans="1:18" x14ac:dyDescent="0.25">
      <c r="A20" s="1">
        <v>0.45</v>
      </c>
      <c r="B20" s="1">
        <v>2.5000000000000001E-5</v>
      </c>
      <c r="C20" s="1">
        <v>3.9999999999999998E-6</v>
      </c>
      <c r="D20" s="1">
        <v>4.9999999999999998E-7</v>
      </c>
      <c r="E20" s="1">
        <v>0</v>
      </c>
    </row>
    <row r="21" spans="1:18" x14ac:dyDescent="0.25">
      <c r="A21" s="1">
        <v>0.55000000000000004</v>
      </c>
      <c r="B21" s="1">
        <v>3.0000000000000001E-5</v>
      </c>
      <c r="C21" s="1">
        <v>5.0000000000000004E-6</v>
      </c>
      <c r="D21" s="1">
        <v>9.9999999999999995E-7</v>
      </c>
      <c r="E21" s="1">
        <v>0</v>
      </c>
      <c r="G21" s="1">
        <v>0.05</v>
      </c>
      <c r="H21" s="1">
        <v>5.0000000000000002E-5</v>
      </c>
      <c r="I21" s="1">
        <v>3.0000000000000001E-5</v>
      </c>
      <c r="J21" s="1">
        <v>1.9999999999999999E-6</v>
      </c>
      <c r="K21" s="1">
        <v>0</v>
      </c>
      <c r="L21" s="1">
        <v>2.5000000000000001E-5</v>
      </c>
      <c r="M21" s="1">
        <v>2.0000000000000002E-5</v>
      </c>
      <c r="O21" s="1" t="s">
        <v>126</v>
      </c>
      <c r="P21" s="1" t="s">
        <v>128</v>
      </c>
      <c r="Q21" s="1" t="s">
        <v>129</v>
      </c>
    </row>
    <row r="22" spans="1:18" x14ac:dyDescent="0.25">
      <c r="A22" s="1">
        <v>0.65</v>
      </c>
      <c r="B22" s="1">
        <v>4.5000000000000003E-5</v>
      </c>
      <c r="C22" s="1">
        <v>6.0000000000000002E-6</v>
      </c>
      <c r="D22" s="1">
        <v>1.5E-6</v>
      </c>
      <c r="E22" s="1">
        <v>0</v>
      </c>
      <c r="O22" s="1">
        <v>1</v>
      </c>
      <c r="P22" s="1">
        <v>1000000</v>
      </c>
      <c r="Q22" s="1">
        <f>1000000/100</f>
        <v>10000</v>
      </c>
    </row>
    <row r="23" spans="1:18" x14ac:dyDescent="0.25">
      <c r="A23" s="1">
        <v>0.75</v>
      </c>
      <c r="B23" s="1">
        <v>5.0000000000000002E-5</v>
      </c>
      <c r="C23" s="1">
        <v>6.9999999999999999E-6</v>
      </c>
      <c r="D23" s="1">
        <v>1.9999999999999999E-6</v>
      </c>
      <c r="E23" s="1">
        <v>0</v>
      </c>
      <c r="O23" s="1">
        <v>18</v>
      </c>
      <c r="Q23" s="1">
        <f>Q22/O22*O23</f>
        <v>180000</v>
      </c>
      <c r="R23" s="1" t="s">
        <v>127</v>
      </c>
    </row>
    <row r="24" spans="1:18" x14ac:dyDescent="0.25">
      <c r="A24" s="1">
        <v>0.85</v>
      </c>
      <c r="B24" s="1">
        <v>5.5000000000000002E-5</v>
      </c>
      <c r="C24" s="1">
        <v>8.4999999999999999E-6</v>
      </c>
      <c r="D24" s="1">
        <v>2.5000000000000002E-6</v>
      </c>
      <c r="E24" s="1">
        <v>0</v>
      </c>
    </row>
    <row r="25" spans="1:18" x14ac:dyDescent="0.25">
      <c r="A25" s="1">
        <v>0.95</v>
      </c>
      <c r="B25" s="1">
        <v>6.0000000000000002E-5</v>
      </c>
      <c r="C25" s="1">
        <v>1.0000000000000001E-5</v>
      </c>
      <c r="D25" s="1">
        <v>3.0000000000000001E-6</v>
      </c>
      <c r="E25" s="1">
        <v>0</v>
      </c>
      <c r="Q25" s="1" t="s">
        <v>50</v>
      </c>
    </row>
    <row r="26" spans="1:18" x14ac:dyDescent="0.25">
      <c r="A26" s="1">
        <v>1.05</v>
      </c>
      <c r="B26" s="1">
        <v>6.4999999999999994E-5</v>
      </c>
      <c r="C26" s="1">
        <v>1.15E-5</v>
      </c>
      <c r="D26" s="1">
        <v>3.4999999999999999E-6</v>
      </c>
      <c r="E26" s="1">
        <v>0</v>
      </c>
      <c r="Q26" s="1">
        <f>1/Q23</f>
        <v>5.5555555555555558E-6</v>
      </c>
      <c r="R26" s="1" t="s">
        <v>130</v>
      </c>
    </row>
    <row r="27" spans="1:18" x14ac:dyDescent="0.25">
      <c r="A27" s="1">
        <v>1.1499999999999999</v>
      </c>
      <c r="B27" s="1">
        <v>7.4999999999999993E-5</v>
      </c>
      <c r="C27" s="1">
        <v>1.2999999999999999E-5</v>
      </c>
      <c r="D27" s="1">
        <v>3.9999999999999998E-6</v>
      </c>
      <c r="E27" s="1">
        <v>0</v>
      </c>
      <c r="G27" s="1">
        <v>0.1</v>
      </c>
      <c r="H27" s="1">
        <v>9.5000000000000005E-5</v>
      </c>
      <c r="I27" s="1">
        <v>5.0000000000000002E-5</v>
      </c>
      <c r="J27" s="1">
        <v>5.0000000000000004E-6</v>
      </c>
      <c r="K27" s="1">
        <v>0</v>
      </c>
      <c r="L27" s="1">
        <v>4.1E-5</v>
      </c>
      <c r="M27" s="1">
        <v>3.8999999999999999E-5</v>
      </c>
    </row>
    <row r="28" spans="1:18" x14ac:dyDescent="0.25">
      <c r="A28" s="1">
        <v>1.25</v>
      </c>
      <c r="B28" s="1">
        <v>8.0000000000000007E-5</v>
      </c>
      <c r="C28" s="1">
        <v>1.5E-5</v>
      </c>
      <c r="D28" s="1">
        <v>4.5000000000000001E-6</v>
      </c>
      <c r="E28" s="1">
        <v>0</v>
      </c>
    </row>
    <row r="29" spans="1:18" x14ac:dyDescent="0.25">
      <c r="A29" s="1">
        <v>1.35</v>
      </c>
      <c r="B29" s="1">
        <v>9.0000000000000006E-5</v>
      </c>
      <c r="C29" s="1">
        <v>2.0000000000000002E-5</v>
      </c>
      <c r="D29" s="1">
        <v>5.0000000000000004E-6</v>
      </c>
      <c r="E29" s="1">
        <v>2.4999999999999999E-7</v>
      </c>
    </row>
    <row r="30" spans="1:18" x14ac:dyDescent="0.25">
      <c r="A30" s="1">
        <v>1.45</v>
      </c>
      <c r="B30" s="1">
        <v>1E-4</v>
      </c>
      <c r="C30" s="1">
        <v>2.5000000000000001E-5</v>
      </c>
      <c r="D30" s="1">
        <v>6.4999999999999996E-6</v>
      </c>
      <c r="E30" s="1">
        <v>4.9999999999999998E-7</v>
      </c>
    </row>
    <row r="31" spans="1:18" x14ac:dyDescent="0.25">
      <c r="A31" s="1">
        <v>1.55</v>
      </c>
      <c r="B31" s="1">
        <v>1.2E-4</v>
      </c>
      <c r="C31" s="1">
        <v>3.4999999999999997E-5</v>
      </c>
      <c r="D31" s="1">
        <v>7.9999999999999996E-6</v>
      </c>
      <c r="E31" s="1">
        <v>9.9999999999999995E-7</v>
      </c>
    </row>
    <row r="32" spans="1:18" x14ac:dyDescent="0.25">
      <c r="A32" s="1">
        <v>1.65</v>
      </c>
      <c r="B32" s="1">
        <v>1.45E-4</v>
      </c>
      <c r="C32" s="1">
        <v>4.5000000000000003E-5</v>
      </c>
      <c r="D32" s="1">
        <v>1.0000000000000001E-5</v>
      </c>
      <c r="E32" s="1">
        <v>1.9999999999999999E-6</v>
      </c>
      <c r="G32" s="1">
        <v>0.15</v>
      </c>
      <c r="H32" s="1">
        <v>1.2999999999999999E-4</v>
      </c>
      <c r="I32" s="1">
        <v>6.0000000000000002E-5</v>
      </c>
      <c r="J32" s="1">
        <v>7.9999999999999996E-6</v>
      </c>
      <c r="K32" s="1">
        <v>0</v>
      </c>
      <c r="L32" s="1">
        <v>5.5000000000000002E-5</v>
      </c>
      <c r="M32" s="1">
        <v>5.1999999999999997E-5</v>
      </c>
    </row>
    <row r="33" spans="1:13" x14ac:dyDescent="0.25">
      <c r="A33" s="1">
        <v>1.75</v>
      </c>
      <c r="B33" s="1">
        <v>1.8000000000000001E-4</v>
      </c>
      <c r="C33" s="1">
        <v>5.5000000000000002E-5</v>
      </c>
      <c r="D33" s="1">
        <v>1.2999999999999999E-5</v>
      </c>
      <c r="E33" s="1">
        <v>3.0000000000000001E-6</v>
      </c>
    </row>
    <row r="34" spans="1:13" x14ac:dyDescent="0.25">
      <c r="A34" s="1">
        <v>1.85</v>
      </c>
      <c r="B34" s="1">
        <v>2.1000000000000001E-4</v>
      </c>
      <c r="C34" s="1">
        <v>6.9999999999999994E-5</v>
      </c>
      <c r="D34" s="1">
        <v>1.5999999999999999E-5</v>
      </c>
      <c r="E34" s="1">
        <v>3.9999999999999998E-6</v>
      </c>
    </row>
    <row r="35" spans="1:13" x14ac:dyDescent="0.25">
      <c r="A35" s="1">
        <v>1.95</v>
      </c>
      <c r="B35" s="1">
        <v>2.5000000000000001E-4</v>
      </c>
      <c r="C35" s="1">
        <v>8.0000000000000007E-5</v>
      </c>
      <c r="D35" s="1">
        <v>2.0000000000000002E-5</v>
      </c>
      <c r="E35" s="1">
        <v>5.0000000000000004E-6</v>
      </c>
    </row>
    <row r="37" spans="1:13" x14ac:dyDescent="0.25">
      <c r="G37" s="1">
        <v>0.2</v>
      </c>
      <c r="H37" s="1">
        <v>1.6000000000000001E-4</v>
      </c>
      <c r="I37" s="1">
        <v>6.3999999999999997E-5</v>
      </c>
      <c r="J37" s="1">
        <v>1.0000000000000001E-5</v>
      </c>
      <c r="K37" s="1">
        <v>0</v>
      </c>
      <c r="L37" s="1">
        <v>6.4999999999999994E-5</v>
      </c>
      <c r="M37" s="1">
        <v>6.0000000000000002E-5</v>
      </c>
    </row>
    <row r="42" spans="1:13" x14ac:dyDescent="0.25">
      <c r="G42" s="1">
        <v>0.25</v>
      </c>
      <c r="H42" s="1">
        <v>1.9000000000000001E-4</v>
      </c>
      <c r="I42" s="1">
        <v>6.3E-5</v>
      </c>
      <c r="J42" s="1">
        <v>9.0000000000000002E-6</v>
      </c>
      <c r="K42" s="1">
        <v>0</v>
      </c>
      <c r="L42" s="1">
        <v>7.2999999999999999E-5</v>
      </c>
      <c r="M42" s="1">
        <v>6.6000000000000005E-5</v>
      </c>
    </row>
    <row r="47" spans="1:13" x14ac:dyDescent="0.25">
      <c r="G47" s="1">
        <v>0.3</v>
      </c>
      <c r="I47" s="1">
        <v>6.0000000000000002E-5</v>
      </c>
      <c r="J47" s="1">
        <v>7.9999999999999996E-6</v>
      </c>
      <c r="K47" s="1">
        <v>0</v>
      </c>
      <c r="L47" s="1">
        <v>7.8999999999999996E-5</v>
      </c>
      <c r="M47" s="1">
        <v>6.9999999999999994E-5</v>
      </c>
    </row>
    <row r="52" spans="7:13" x14ac:dyDescent="0.25">
      <c r="G52" s="1">
        <v>0.35</v>
      </c>
      <c r="I52" s="1">
        <v>5.5999999999999999E-5</v>
      </c>
      <c r="J52" s="1">
        <v>5.0000000000000004E-6</v>
      </c>
      <c r="K52" s="1">
        <v>0</v>
      </c>
      <c r="L52" s="1">
        <v>8.2999999999999998E-5</v>
      </c>
      <c r="M52" s="1">
        <v>6.9999999999999994E-5</v>
      </c>
    </row>
    <row r="57" spans="7:13" x14ac:dyDescent="0.25">
      <c r="G57" s="1">
        <v>0.4</v>
      </c>
      <c r="I57" s="1">
        <v>5.1E-5</v>
      </c>
      <c r="J57" s="1">
        <v>3.0000000000000001E-6</v>
      </c>
      <c r="K57" s="1">
        <v>0</v>
      </c>
      <c r="L57" s="1">
        <v>8.6000000000000003E-5</v>
      </c>
      <c r="M57" s="1">
        <v>6.9999999999999994E-5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opLeftCell="A4" workbookViewId="0">
      <selection activeCell="G25" sqref="G25"/>
    </sheetView>
  </sheetViews>
  <sheetFormatPr defaultRowHeight="15" x14ac:dyDescent="0.25"/>
  <cols>
    <col min="3" max="3" width="12.7109375" bestFit="1" customWidth="1"/>
    <col min="7" max="7" width="13.42578125" customWidth="1"/>
  </cols>
  <sheetData>
    <row r="1" spans="1:13" x14ac:dyDescent="0.25">
      <c r="A1" t="s">
        <v>261</v>
      </c>
      <c r="B1">
        <v>0.5</v>
      </c>
    </row>
    <row r="3" spans="1:13" x14ac:dyDescent="0.25">
      <c r="A3" t="s">
        <v>259</v>
      </c>
      <c r="E3" t="s">
        <v>267</v>
      </c>
      <c r="I3" t="s">
        <v>288</v>
      </c>
      <c r="L3" t="s">
        <v>259</v>
      </c>
    </row>
    <row r="4" spans="1:13" x14ac:dyDescent="0.25">
      <c r="A4" t="s">
        <v>260</v>
      </c>
      <c r="E4" t="s">
        <v>260</v>
      </c>
      <c r="L4" t="s">
        <v>260</v>
      </c>
    </row>
    <row r="5" spans="1:13" x14ac:dyDescent="0.25">
      <c r="A5" t="s">
        <v>265</v>
      </c>
      <c r="E5" t="s">
        <v>265</v>
      </c>
      <c r="L5" t="s">
        <v>265</v>
      </c>
    </row>
    <row r="6" spans="1:13" x14ac:dyDescent="0.25">
      <c r="E6" t="s">
        <v>110</v>
      </c>
    </row>
    <row r="7" spans="1:13" x14ac:dyDescent="0.25">
      <c r="A7" t="s">
        <v>262</v>
      </c>
      <c r="B7" t="s">
        <v>263</v>
      </c>
      <c r="C7" t="s">
        <v>264</v>
      </c>
      <c r="E7" t="s">
        <v>262</v>
      </c>
      <c r="F7" t="s">
        <v>268</v>
      </c>
      <c r="G7" t="s">
        <v>269</v>
      </c>
      <c r="L7" t="s">
        <v>262</v>
      </c>
      <c r="M7" t="s">
        <v>264</v>
      </c>
    </row>
    <row r="8" spans="1:13" x14ac:dyDescent="0.25">
      <c r="A8">
        <v>-1.19214</v>
      </c>
      <c r="B8">
        <v>-70.512299999999996</v>
      </c>
      <c r="C8">
        <f>B8*100^2/1000000</f>
        <v>-0.70512300000000006</v>
      </c>
      <c r="E8">
        <v>-1.20242</v>
      </c>
      <c r="F8">
        <v>-4.1764700000000001</v>
      </c>
      <c r="G8">
        <f>0- 10^(F8)*100^2</f>
        <v>-0.66608553126772463</v>
      </c>
      <c r="I8">
        <f>E8</f>
        <v>-1.20242</v>
      </c>
      <c r="J8">
        <f>G8</f>
        <v>-0.66608553126772463</v>
      </c>
      <c r="L8">
        <v>-1.19214</v>
      </c>
      <c r="M8">
        <f>B8*100^2/1000000</f>
        <v>-0.70512300000000006</v>
      </c>
    </row>
    <row r="9" spans="1:13" x14ac:dyDescent="0.25">
      <c r="A9">
        <v>-1.1708400000000001</v>
      </c>
      <c r="B9">
        <v>-68.2012</v>
      </c>
      <c r="C9">
        <f t="shared" ref="C9:C37" si="0">B9*100^2/1000000</f>
        <v>-0.68201199999999995</v>
      </c>
      <c r="E9">
        <v>-0.735294</v>
      </c>
      <c r="F9">
        <v>-4.1764700000000001</v>
      </c>
      <c r="G9">
        <f t="shared" ref="G9:G24" si="1">0- 10^(F9)*100^2</f>
        <v>-0.66608553126772463</v>
      </c>
      <c r="I9">
        <f t="shared" ref="I9:I40" si="2">E9</f>
        <v>-0.735294</v>
      </c>
      <c r="J9">
        <f t="shared" ref="J9:J40" si="3">G9</f>
        <v>-0.66608553126772463</v>
      </c>
      <c r="L9">
        <v>-1.1708400000000001</v>
      </c>
      <c r="M9">
        <f t="shared" ref="M9:M37" si="4">B9*100^2/1000000</f>
        <v>-0.68201199999999995</v>
      </c>
    </row>
    <row r="10" spans="1:13" x14ac:dyDescent="0.25">
      <c r="A10">
        <v>-1.1281399999999999</v>
      </c>
      <c r="B10">
        <v>-68.176599999999993</v>
      </c>
      <c r="C10">
        <f t="shared" si="0"/>
        <v>-0.68176599999999987</v>
      </c>
      <c r="E10">
        <v>-0.66608999999999996</v>
      </c>
      <c r="F10">
        <v>-4.25237</v>
      </c>
      <c r="G10">
        <f t="shared" si="1"/>
        <v>-0.55928091546352987</v>
      </c>
      <c r="I10">
        <f t="shared" si="2"/>
        <v>-0.66608999999999996</v>
      </c>
      <c r="J10">
        <f t="shared" si="3"/>
        <v>-0.55928091546352987</v>
      </c>
      <c r="L10">
        <v>-1.1281399999999999</v>
      </c>
      <c r="M10">
        <f t="shared" si="4"/>
        <v>-0.68176599999999987</v>
      </c>
    </row>
    <row r="11" spans="1:13" x14ac:dyDescent="0.25">
      <c r="A11">
        <v>-1.05341</v>
      </c>
      <c r="B11">
        <v>-68.133700000000005</v>
      </c>
      <c r="C11">
        <f t="shared" si="0"/>
        <v>-0.68133699999999997</v>
      </c>
      <c r="E11">
        <v>-0.59688600000000003</v>
      </c>
      <c r="F11">
        <v>-4.4041699999999997</v>
      </c>
      <c r="G11">
        <f t="shared" si="1"/>
        <v>-0.39430292613605805</v>
      </c>
      <c r="I11">
        <f t="shared" si="2"/>
        <v>-0.59688600000000003</v>
      </c>
      <c r="J11">
        <f t="shared" si="3"/>
        <v>-0.39430292613605805</v>
      </c>
      <c r="L11">
        <v>-1.05341</v>
      </c>
      <c r="M11">
        <f t="shared" si="4"/>
        <v>-0.68133699999999997</v>
      </c>
    </row>
    <row r="12" spans="1:13" x14ac:dyDescent="0.25">
      <c r="A12">
        <v>-1.03565</v>
      </c>
      <c r="B12">
        <v>-66.399299999999997</v>
      </c>
      <c r="C12">
        <f t="shared" si="0"/>
        <v>-0.66399300000000006</v>
      </c>
      <c r="E12">
        <v>-0.52768199999999998</v>
      </c>
      <c r="F12">
        <v>-4.5369999999999999</v>
      </c>
      <c r="G12">
        <f t="shared" si="1"/>
        <v>-0.29040226544644487</v>
      </c>
      <c r="I12">
        <f t="shared" si="2"/>
        <v>-0.52768199999999998</v>
      </c>
      <c r="J12">
        <f t="shared" si="3"/>
        <v>-0.29040226544644487</v>
      </c>
      <c r="L12">
        <v>-1.03565</v>
      </c>
      <c r="M12">
        <f t="shared" si="4"/>
        <v>-0.66399300000000006</v>
      </c>
    </row>
    <row r="13" spans="1:13" x14ac:dyDescent="0.25">
      <c r="A13">
        <v>-0.95025499999999996</v>
      </c>
      <c r="B13">
        <v>-65.775499999999994</v>
      </c>
      <c r="C13">
        <f t="shared" si="0"/>
        <v>-0.65775499999999987</v>
      </c>
      <c r="E13">
        <v>-0.455017</v>
      </c>
      <c r="F13">
        <v>-4.7267599999999996</v>
      </c>
      <c r="G13">
        <f t="shared" si="1"/>
        <v>-0.18760309546787163</v>
      </c>
      <c r="I13">
        <f t="shared" si="2"/>
        <v>-0.455017</v>
      </c>
      <c r="J13">
        <f t="shared" si="3"/>
        <v>-0.18760309546787163</v>
      </c>
      <c r="L13">
        <v>-0.95025499999999996</v>
      </c>
      <c r="M13">
        <f t="shared" si="4"/>
        <v>-0.65775499999999987</v>
      </c>
    </row>
    <row r="14" spans="1:13" x14ac:dyDescent="0.25">
      <c r="A14">
        <v>-0.92539400000000005</v>
      </c>
      <c r="B14">
        <v>-63.462400000000002</v>
      </c>
      <c r="C14">
        <f t="shared" si="0"/>
        <v>-0.63462399999999997</v>
      </c>
      <c r="E14">
        <v>-0.39619399999999999</v>
      </c>
      <c r="F14">
        <v>-4.9165099999999997</v>
      </c>
      <c r="G14">
        <f t="shared" si="1"/>
        <v>-0.1211964781933232</v>
      </c>
      <c r="I14">
        <f t="shared" si="2"/>
        <v>-0.39619399999999999</v>
      </c>
      <c r="J14">
        <f t="shared" si="3"/>
        <v>-0.1211964781933232</v>
      </c>
      <c r="L14">
        <v>-0.92539400000000005</v>
      </c>
      <c r="M14">
        <f t="shared" si="4"/>
        <v>-0.63462399999999997</v>
      </c>
    </row>
    <row r="15" spans="1:13" x14ac:dyDescent="0.25">
      <c r="A15">
        <v>-0.88978199999999996</v>
      </c>
      <c r="B15">
        <v>-64.591300000000004</v>
      </c>
      <c r="C15">
        <f t="shared" si="0"/>
        <v>-0.64591299999999996</v>
      </c>
      <c r="E15">
        <v>-0.31660899999999997</v>
      </c>
      <c r="F15">
        <v>-5.2770400000000004</v>
      </c>
      <c r="G15">
        <f t="shared" si="1"/>
        <v>-5.2839658241015247E-2</v>
      </c>
      <c r="I15">
        <f t="shared" si="2"/>
        <v>-0.31660899999999997</v>
      </c>
      <c r="J15">
        <f t="shared" si="3"/>
        <v>-5.2839658241015247E-2</v>
      </c>
      <c r="L15">
        <v>-0.88978199999999996</v>
      </c>
      <c r="M15">
        <f t="shared" si="4"/>
        <v>-0.64591299999999996</v>
      </c>
    </row>
    <row r="16" spans="1:13" x14ac:dyDescent="0.25">
      <c r="A16">
        <v>-0.83637700000000004</v>
      </c>
      <c r="B16">
        <v>-65.710099999999997</v>
      </c>
      <c r="C16">
        <f t="shared" si="0"/>
        <v>-0.65710100000000005</v>
      </c>
      <c r="E16">
        <v>-0.22664400000000001</v>
      </c>
      <c r="F16">
        <v>-5.6375700000000002</v>
      </c>
      <c r="G16">
        <f t="shared" si="1"/>
        <v>-2.3037216300738274E-2</v>
      </c>
      <c r="I16">
        <f t="shared" si="2"/>
        <v>-0.22664400000000001</v>
      </c>
      <c r="J16">
        <f t="shared" si="3"/>
        <v>-2.3037216300738274E-2</v>
      </c>
      <c r="L16">
        <v>-0.83637700000000004</v>
      </c>
      <c r="M16">
        <f t="shared" si="4"/>
        <v>-0.65710100000000005</v>
      </c>
    </row>
    <row r="17" spans="1:13" x14ac:dyDescent="0.25">
      <c r="A17">
        <v>-0.81145400000000001</v>
      </c>
      <c r="B17">
        <v>-66.270499999999998</v>
      </c>
      <c r="C17">
        <f t="shared" si="0"/>
        <v>-0.66270499999999999</v>
      </c>
      <c r="E17">
        <v>-0.119377</v>
      </c>
      <c r="F17">
        <v>-6.0550300000000004</v>
      </c>
      <c r="G17">
        <f t="shared" si="1"/>
        <v>-8.8098801440998267E-3</v>
      </c>
      <c r="I17">
        <f t="shared" si="2"/>
        <v>-0.119377</v>
      </c>
      <c r="J17">
        <f t="shared" si="3"/>
        <v>-8.8098801440998267E-3</v>
      </c>
      <c r="L17">
        <v>-0.81145400000000001</v>
      </c>
      <c r="M17">
        <f t="shared" si="4"/>
        <v>-0.66270499999999999</v>
      </c>
    </row>
    <row r="18" spans="1:13" x14ac:dyDescent="0.25">
      <c r="A18">
        <v>-0.79362200000000005</v>
      </c>
      <c r="B18">
        <v>-67.984399999999994</v>
      </c>
      <c r="C18">
        <f t="shared" si="0"/>
        <v>-0.67984399999999989</v>
      </c>
      <c r="E18">
        <v>-1.21107E-2</v>
      </c>
      <c r="F18">
        <v>-6.2068300000000001</v>
      </c>
      <c r="G18">
        <f t="shared" si="1"/>
        <v>-6.2111211444565006E-3</v>
      </c>
      <c r="I18">
        <f t="shared" si="2"/>
        <v>-1.21107E-2</v>
      </c>
      <c r="J18">
        <f t="shared" si="3"/>
        <v>-6.2111211444565006E-3</v>
      </c>
      <c r="L18">
        <v>-0.79362200000000005</v>
      </c>
      <c r="M18">
        <f t="shared" si="4"/>
        <v>-0.67984399999999989</v>
      </c>
    </row>
    <row r="19" spans="1:13" x14ac:dyDescent="0.25">
      <c r="A19">
        <v>-0.76519099999999995</v>
      </c>
      <c r="B19">
        <v>-66.243899999999996</v>
      </c>
      <c r="C19">
        <f t="shared" si="0"/>
        <v>-0.662439</v>
      </c>
      <c r="E19">
        <v>9.5155699999999996E-2</v>
      </c>
      <c r="F19">
        <v>-6.2447800000000004</v>
      </c>
      <c r="G19">
        <f t="shared" si="1"/>
        <v>-5.6914116694467944E-3</v>
      </c>
      <c r="I19">
        <f t="shared" si="2"/>
        <v>9.5155699999999996E-2</v>
      </c>
      <c r="J19">
        <f t="shared" si="3"/>
        <v>-5.6914116694467944E-3</v>
      </c>
      <c r="L19">
        <v>-0.76519099999999995</v>
      </c>
      <c r="M19">
        <f t="shared" si="4"/>
        <v>-0.662439</v>
      </c>
    </row>
    <row r="20" spans="1:13" x14ac:dyDescent="0.25">
      <c r="A20">
        <v>-0.72608300000000003</v>
      </c>
      <c r="B20">
        <v>-64.497200000000007</v>
      </c>
      <c r="C20">
        <f t="shared" si="0"/>
        <v>-0.6449720000000001</v>
      </c>
      <c r="E20">
        <v>0.20242199999999999</v>
      </c>
      <c r="F20">
        <v>-6.3776099999999998</v>
      </c>
      <c r="G20">
        <f t="shared" si="1"/>
        <v>-4.1916981407978966E-3</v>
      </c>
      <c r="I20">
        <f t="shared" si="2"/>
        <v>0.20242199999999999</v>
      </c>
      <c r="J20">
        <f t="shared" si="3"/>
        <v>-4.1916981407978966E-3</v>
      </c>
      <c r="L20">
        <v>-0.72608300000000003</v>
      </c>
      <c r="M20">
        <f t="shared" si="4"/>
        <v>-0.6449720000000001</v>
      </c>
    </row>
    <row r="21" spans="1:13" x14ac:dyDescent="0.25">
      <c r="A21">
        <v>-0.69059800000000005</v>
      </c>
      <c r="B21">
        <v>-59.879100000000001</v>
      </c>
      <c r="C21">
        <f t="shared" si="0"/>
        <v>-0.59879099999999996</v>
      </c>
      <c r="E21">
        <v>0.264706</v>
      </c>
      <c r="F21">
        <v>-6.5294100000000004</v>
      </c>
      <c r="G21">
        <f t="shared" si="1"/>
        <v>-2.9552212433815103E-3</v>
      </c>
      <c r="I21">
        <f t="shared" si="2"/>
        <v>0.264706</v>
      </c>
      <c r="J21">
        <f t="shared" si="3"/>
        <v>-2.9552212433815103E-3</v>
      </c>
      <c r="L21">
        <v>-0.69059800000000005</v>
      </c>
      <c r="M21">
        <f t="shared" si="4"/>
        <v>-0.59879099999999996</v>
      </c>
    </row>
    <row r="22" spans="1:13" x14ac:dyDescent="0.25">
      <c r="A22">
        <v>-0.65159199999999995</v>
      </c>
      <c r="B22">
        <v>-53.534799999999997</v>
      </c>
      <c r="C22">
        <f t="shared" si="0"/>
        <v>-0.53534800000000005</v>
      </c>
      <c r="E22">
        <v>0.32006899999999999</v>
      </c>
      <c r="F22">
        <v>-6.8519899999999998</v>
      </c>
      <c r="G22">
        <f t="shared" si="1"/>
        <v>-1.4060798999433427E-3</v>
      </c>
      <c r="I22">
        <f t="shared" si="2"/>
        <v>0.32006899999999999</v>
      </c>
      <c r="J22">
        <f t="shared" si="3"/>
        <v>-1.4060798999433427E-3</v>
      </c>
      <c r="L22">
        <v>-0.65159199999999995</v>
      </c>
      <c r="M22">
        <f t="shared" si="4"/>
        <v>-0.53534800000000005</v>
      </c>
    </row>
    <row r="23" spans="1:13" x14ac:dyDescent="0.25">
      <c r="A23">
        <v>-0.601935</v>
      </c>
      <c r="B23">
        <v>-46.034999999999997</v>
      </c>
      <c r="C23">
        <f t="shared" si="0"/>
        <v>-0.46034999999999993</v>
      </c>
      <c r="E23">
        <v>0.34083000000000002</v>
      </c>
      <c r="F23">
        <v>-7.4022800000000002</v>
      </c>
      <c r="G23">
        <f t="shared" si="1"/>
        <v>-3.9602262670753141E-4</v>
      </c>
      <c r="I23">
        <f t="shared" si="2"/>
        <v>0.34083000000000002</v>
      </c>
      <c r="J23">
        <f t="shared" si="3"/>
        <v>-3.9602262670753141E-4</v>
      </c>
      <c r="L23">
        <v>-0.601935</v>
      </c>
      <c r="M23">
        <f t="shared" si="4"/>
        <v>-0.46034999999999993</v>
      </c>
    </row>
    <row r="24" spans="1:13" x14ac:dyDescent="0.25">
      <c r="A24">
        <v>-0.56655100000000003</v>
      </c>
      <c r="B24">
        <v>-36.819200000000002</v>
      </c>
      <c r="C24">
        <f t="shared" si="0"/>
        <v>-0.36819200000000002</v>
      </c>
      <c r="E24">
        <v>0.351211</v>
      </c>
      <c r="F24">
        <v>-7.9335899999999997</v>
      </c>
      <c r="G24">
        <f t="shared" si="1"/>
        <v>-1.1652255530259886E-4</v>
      </c>
      <c r="I24">
        <f t="shared" si="2"/>
        <v>0.351211</v>
      </c>
      <c r="J24">
        <f t="shared" si="3"/>
        <v>-1.1652255530259886E-4</v>
      </c>
      <c r="L24">
        <v>-0.56655100000000003</v>
      </c>
      <c r="M24">
        <f t="shared" si="4"/>
        <v>-0.36819200000000002</v>
      </c>
    </row>
    <row r="25" spans="1:13" x14ac:dyDescent="0.25">
      <c r="A25">
        <v>-0.51336099999999996</v>
      </c>
      <c r="B25">
        <v>-28.167899999999999</v>
      </c>
      <c r="C25">
        <f t="shared" si="0"/>
        <v>-0.28167900000000001</v>
      </c>
      <c r="F25" s="1">
        <v>-9</v>
      </c>
      <c r="G25">
        <f>0- 10^(F25)*100^2</f>
        <v>-1.0000000000000001E-5</v>
      </c>
      <c r="L25">
        <v>-0.51336099999999996</v>
      </c>
      <c r="M25">
        <f t="shared" si="4"/>
        <v>-0.28167900000000001</v>
      </c>
    </row>
    <row r="26" spans="1:13" x14ac:dyDescent="0.25">
      <c r="A26">
        <v>-0.44242799999999999</v>
      </c>
      <c r="B26">
        <v>-17.2075</v>
      </c>
      <c r="C26">
        <f t="shared" si="0"/>
        <v>-0.17207500000000001</v>
      </c>
      <c r="E26" t="s">
        <v>114</v>
      </c>
      <c r="L26">
        <v>-0.44242799999999999</v>
      </c>
      <c r="M26">
        <f t="shared" si="4"/>
        <v>-0.17207500000000001</v>
      </c>
    </row>
    <row r="27" spans="1:13" x14ac:dyDescent="0.25">
      <c r="A27">
        <v>-0.371419</v>
      </c>
      <c r="B27">
        <v>-9.6953999999999994</v>
      </c>
      <c r="C27">
        <f t="shared" si="0"/>
        <v>-9.6953999999999999E-2</v>
      </c>
      <c r="E27">
        <v>0.37067</v>
      </c>
      <c r="F27">
        <v>-7.9333299999999998</v>
      </c>
      <c r="G27">
        <f>10^(F27)*100^2</f>
        <v>1.1659233499379063E-4</v>
      </c>
      <c r="I27">
        <f t="shared" si="2"/>
        <v>0.37067</v>
      </c>
      <c r="J27">
        <f t="shared" si="3"/>
        <v>1.1659233499379063E-4</v>
      </c>
      <c r="L27">
        <v>-0.371419</v>
      </c>
      <c r="M27">
        <f t="shared" si="4"/>
        <v>-9.6953999999999999E-2</v>
      </c>
    </row>
    <row r="28" spans="1:13" x14ac:dyDescent="0.25">
      <c r="A28">
        <v>-0.289684</v>
      </c>
      <c r="B28">
        <v>-4.4759799999999998</v>
      </c>
      <c r="C28">
        <f t="shared" si="0"/>
        <v>-4.4759799999999995E-2</v>
      </c>
      <c r="E28">
        <v>0.37759799999999999</v>
      </c>
      <c r="F28">
        <v>-7.17143</v>
      </c>
      <c r="G28">
        <f t="shared" ref="G28:G40" si="5">10^(F28)*100^2</f>
        <v>6.7386050019781608E-4</v>
      </c>
      <c r="I28">
        <f t="shared" si="2"/>
        <v>0.37759799999999999</v>
      </c>
      <c r="J28">
        <f t="shared" si="3"/>
        <v>6.7386050019781608E-4</v>
      </c>
      <c r="L28">
        <v>-0.289684</v>
      </c>
      <c r="M28">
        <f t="shared" si="4"/>
        <v>-4.4759799999999995E-2</v>
      </c>
    </row>
    <row r="29" spans="1:13" x14ac:dyDescent="0.25">
      <c r="A29">
        <v>-0.200767</v>
      </c>
      <c r="B29">
        <v>-2.12601</v>
      </c>
      <c r="C29">
        <f t="shared" si="0"/>
        <v>-2.1260099999999997E-2</v>
      </c>
      <c r="E29">
        <v>0.40531200000000001</v>
      </c>
      <c r="F29">
        <v>-6.7523799999999996</v>
      </c>
      <c r="G29">
        <f t="shared" si="5"/>
        <v>1.7685608216421603E-3</v>
      </c>
      <c r="I29">
        <f t="shared" si="2"/>
        <v>0.40531200000000001</v>
      </c>
      <c r="J29">
        <f t="shared" si="3"/>
        <v>1.7685608216421603E-3</v>
      </c>
      <c r="L29">
        <v>-0.200767</v>
      </c>
      <c r="M29">
        <f t="shared" si="4"/>
        <v>-2.1260099999999997E-2</v>
      </c>
    </row>
    <row r="30" spans="1:13" x14ac:dyDescent="0.25">
      <c r="A30">
        <v>-0.12606100000000001</v>
      </c>
      <c r="B30">
        <v>-0.93364599999999998</v>
      </c>
      <c r="C30">
        <f t="shared" si="0"/>
        <v>-9.3364599999999996E-3</v>
      </c>
      <c r="E30">
        <v>0.45034600000000002</v>
      </c>
      <c r="F30">
        <v>-6.4857100000000001</v>
      </c>
      <c r="G30">
        <f t="shared" si="5"/>
        <v>3.268059839190434E-3</v>
      </c>
      <c r="I30">
        <f t="shared" si="2"/>
        <v>0.45034600000000002</v>
      </c>
      <c r="J30">
        <f t="shared" si="3"/>
        <v>3.268059839190434E-3</v>
      </c>
      <c r="L30">
        <v>-0.12606100000000001</v>
      </c>
      <c r="M30">
        <f t="shared" si="4"/>
        <v>-9.3364599999999996E-3</v>
      </c>
    </row>
    <row r="31" spans="1:13" x14ac:dyDescent="0.25">
      <c r="A31">
        <v>-8.6497299999999996E-3</v>
      </c>
      <c r="B31">
        <v>0.28326400000000002</v>
      </c>
      <c r="C31">
        <f t="shared" si="0"/>
        <v>2.8326400000000004E-3</v>
      </c>
      <c r="E31">
        <v>0.53002300000000002</v>
      </c>
      <c r="F31">
        <v>-6.3142899999999997</v>
      </c>
      <c r="G31">
        <f t="shared" si="5"/>
        <v>4.8496455709137846E-3</v>
      </c>
      <c r="I31">
        <f t="shared" si="2"/>
        <v>0.53002300000000002</v>
      </c>
      <c r="J31">
        <f t="shared" si="3"/>
        <v>4.8496455709137846E-3</v>
      </c>
      <c r="L31">
        <v>-8.6497299999999996E-3</v>
      </c>
      <c r="M31">
        <f t="shared" si="4"/>
        <v>2.8326400000000004E-3</v>
      </c>
    </row>
    <row r="32" spans="1:13" x14ac:dyDescent="0.25">
      <c r="A32">
        <v>0.101669</v>
      </c>
      <c r="B32">
        <v>0.34666599999999997</v>
      </c>
      <c r="C32">
        <f t="shared" si="0"/>
        <v>3.4666599999999999E-3</v>
      </c>
      <c r="E32">
        <v>0.57852199999999998</v>
      </c>
      <c r="F32">
        <v>-6.2381000000000002</v>
      </c>
      <c r="G32">
        <f t="shared" si="5"/>
        <v>5.7796295119546546E-3</v>
      </c>
      <c r="I32">
        <f t="shared" si="2"/>
        <v>0.57852199999999998</v>
      </c>
      <c r="J32">
        <f t="shared" si="3"/>
        <v>5.7796295119546546E-3</v>
      </c>
      <c r="L32">
        <v>0.101669</v>
      </c>
      <c r="M32">
        <f t="shared" si="4"/>
        <v>3.4666599999999999E-3</v>
      </c>
    </row>
    <row r="33" spans="1:13" x14ac:dyDescent="0.25">
      <c r="A33">
        <v>0.26536799999999999</v>
      </c>
      <c r="B33">
        <v>0.44074600000000003</v>
      </c>
      <c r="C33">
        <f t="shared" si="0"/>
        <v>4.4074600000000002E-3</v>
      </c>
      <c r="E33">
        <v>0.62009199999999998</v>
      </c>
      <c r="F33">
        <v>-6.2</v>
      </c>
      <c r="G33">
        <f t="shared" si="5"/>
        <v>6.3095734448019251E-3</v>
      </c>
      <c r="I33">
        <f t="shared" si="2"/>
        <v>0.62009199999999998</v>
      </c>
      <c r="J33">
        <f t="shared" si="3"/>
        <v>6.3095734448019251E-3</v>
      </c>
      <c r="L33">
        <v>0.26536799999999999</v>
      </c>
      <c r="M33">
        <f t="shared" si="4"/>
        <v>4.4074600000000002E-3</v>
      </c>
    </row>
    <row r="34" spans="1:13" x14ac:dyDescent="0.25">
      <c r="A34">
        <v>0.41126099999999999</v>
      </c>
      <c r="B34">
        <v>1.09931</v>
      </c>
      <c r="C34">
        <f t="shared" si="0"/>
        <v>1.09931E-2</v>
      </c>
      <c r="E34">
        <v>0.64780599999999999</v>
      </c>
      <c r="F34">
        <v>-6.1047599999999997</v>
      </c>
      <c r="G34">
        <f t="shared" si="5"/>
        <v>7.8566969178147181E-3</v>
      </c>
      <c r="I34">
        <f t="shared" si="2"/>
        <v>0.64780599999999999</v>
      </c>
      <c r="J34">
        <f t="shared" si="3"/>
        <v>7.8566969178147181E-3</v>
      </c>
      <c r="L34">
        <v>0.41126099999999999</v>
      </c>
      <c r="M34">
        <f t="shared" si="4"/>
        <v>1.09931E-2</v>
      </c>
    </row>
    <row r="35" spans="1:13" x14ac:dyDescent="0.25">
      <c r="A35">
        <v>0.59276600000000002</v>
      </c>
      <c r="B35">
        <v>0.62890699999999999</v>
      </c>
      <c r="C35">
        <f t="shared" si="0"/>
        <v>6.2890699999999999E-3</v>
      </c>
      <c r="E35">
        <v>0.66859100000000005</v>
      </c>
      <c r="F35">
        <v>-5.9714299999999998</v>
      </c>
      <c r="G35">
        <f t="shared" si="5"/>
        <v>1.0679969194319587E-2</v>
      </c>
      <c r="I35">
        <f t="shared" si="2"/>
        <v>0.66859100000000005</v>
      </c>
      <c r="J35">
        <f t="shared" si="3"/>
        <v>1.0679969194319587E-2</v>
      </c>
      <c r="L35">
        <v>0.59276600000000002</v>
      </c>
      <c r="M35">
        <f t="shared" si="4"/>
        <v>6.2890699999999999E-3</v>
      </c>
    </row>
    <row r="36" spans="1:13" x14ac:dyDescent="0.25">
      <c r="A36">
        <v>0.68883799999999995</v>
      </c>
      <c r="B36">
        <v>1.25884</v>
      </c>
      <c r="C36">
        <f t="shared" si="0"/>
        <v>1.25884E-2</v>
      </c>
      <c r="E36">
        <v>0.70669700000000002</v>
      </c>
      <c r="F36">
        <v>-5.8571400000000002</v>
      </c>
      <c r="G36">
        <f t="shared" si="5"/>
        <v>1.3895046356363811E-2</v>
      </c>
      <c r="I36">
        <f t="shared" si="2"/>
        <v>0.70669700000000002</v>
      </c>
      <c r="J36">
        <f t="shared" si="3"/>
        <v>1.3895046356363811E-2</v>
      </c>
      <c r="L36">
        <v>0.68883799999999995</v>
      </c>
      <c r="M36">
        <f t="shared" si="4"/>
        <v>1.25884E-2</v>
      </c>
    </row>
    <row r="37" spans="1:13" x14ac:dyDescent="0.25">
      <c r="A37">
        <v>0.788443</v>
      </c>
      <c r="B37">
        <v>3.0402300000000002</v>
      </c>
      <c r="C37">
        <f t="shared" si="0"/>
        <v>3.0402300000000004E-2</v>
      </c>
      <c r="E37">
        <v>0.74826800000000004</v>
      </c>
      <c r="F37">
        <v>-5.7428600000000003</v>
      </c>
      <c r="G37">
        <f t="shared" si="5"/>
        <v>1.8077567840276736E-2</v>
      </c>
      <c r="I37">
        <f t="shared" si="2"/>
        <v>0.74826800000000004</v>
      </c>
      <c r="J37">
        <f t="shared" si="3"/>
        <v>1.8077567840276736E-2</v>
      </c>
      <c r="L37">
        <v>0.788443</v>
      </c>
      <c r="M37">
        <f t="shared" si="4"/>
        <v>3.0402300000000004E-2</v>
      </c>
    </row>
    <row r="38" spans="1:13" x14ac:dyDescent="0.25">
      <c r="E38">
        <v>0.76905299999999999</v>
      </c>
      <c r="F38">
        <v>-5.6285699999999999</v>
      </c>
      <c r="G38">
        <f t="shared" si="5"/>
        <v>2.3519603716137902E-2</v>
      </c>
      <c r="I38">
        <f t="shared" si="2"/>
        <v>0.76905299999999999</v>
      </c>
      <c r="J38">
        <f t="shared" si="3"/>
        <v>2.3519603716137902E-2</v>
      </c>
    </row>
    <row r="39" spans="1:13" x14ac:dyDescent="0.25">
      <c r="E39">
        <v>0.78290999999999999</v>
      </c>
      <c r="F39">
        <v>-5.5333300000000003</v>
      </c>
      <c r="G39">
        <f t="shared" si="5"/>
        <v>2.9286670428892186E-2</v>
      </c>
      <c r="I39">
        <f t="shared" si="2"/>
        <v>0.78290999999999999</v>
      </c>
      <c r="J39">
        <f t="shared" si="3"/>
        <v>2.9286670428892186E-2</v>
      </c>
    </row>
    <row r="40" spans="1:13" x14ac:dyDescent="0.25">
      <c r="E40">
        <v>0.796767</v>
      </c>
      <c r="F40">
        <v>-5.5142899999999999</v>
      </c>
      <c r="G40">
        <f t="shared" si="5"/>
        <v>3.0599194910938907E-2</v>
      </c>
      <c r="I40">
        <f t="shared" si="2"/>
        <v>0.796767</v>
      </c>
      <c r="J40">
        <f t="shared" si="3"/>
        <v>3.0599194910938907E-2</v>
      </c>
    </row>
    <row r="42" spans="1:13" x14ac:dyDescent="0.25">
      <c r="A42" t="s">
        <v>266</v>
      </c>
      <c r="E42" t="s">
        <v>266</v>
      </c>
    </row>
    <row r="43" spans="1:13" x14ac:dyDescent="0.25">
      <c r="E43" t="s">
        <v>110</v>
      </c>
    </row>
    <row r="44" spans="1:13" x14ac:dyDescent="0.25">
      <c r="A44">
        <v>-1.1956800000000001</v>
      </c>
      <c r="B44">
        <v>-71.663700000000006</v>
      </c>
      <c r="C44">
        <f t="shared" ref="C44:C73" si="6">B44*100^2/1000000</f>
        <v>-0.71663699999999997</v>
      </c>
      <c r="E44">
        <v>-1.19861</v>
      </c>
      <c r="F44">
        <v>-4.1428599999999998</v>
      </c>
      <c r="G44">
        <f t="shared" ref="G44:G53" si="7">0- 10^(F44)*100^2</f>
        <v>-0.7196809383381485</v>
      </c>
    </row>
    <row r="45" spans="1:13" x14ac:dyDescent="0.25">
      <c r="A45">
        <v>-1.1922299999999999</v>
      </c>
      <c r="B45">
        <v>-66.4893</v>
      </c>
      <c r="C45">
        <f t="shared" si="6"/>
        <v>-0.66489299999999996</v>
      </c>
      <c r="E45">
        <v>-1.1050800000000001</v>
      </c>
      <c r="F45">
        <v>-4.2761899999999997</v>
      </c>
      <c r="G45">
        <f t="shared" si="7"/>
        <v>-0.52943177149412712</v>
      </c>
    </row>
    <row r="46" spans="1:13" x14ac:dyDescent="0.25">
      <c r="A46">
        <v>-1.1709700000000001</v>
      </c>
      <c r="B46">
        <v>-62.454099999999997</v>
      </c>
      <c r="C46">
        <f t="shared" si="6"/>
        <v>-0.62454100000000001</v>
      </c>
      <c r="E46">
        <v>-0.99422600000000005</v>
      </c>
      <c r="F46">
        <v>-4.3523800000000001</v>
      </c>
      <c r="G46">
        <f t="shared" si="7"/>
        <v>-0.44424239311823782</v>
      </c>
    </row>
    <row r="47" spans="1:13" x14ac:dyDescent="0.25">
      <c r="A47">
        <v>-1.1461600000000001</v>
      </c>
      <c r="B47">
        <v>-57.842100000000002</v>
      </c>
      <c r="C47">
        <f t="shared" si="6"/>
        <v>-0.57842099999999996</v>
      </c>
      <c r="E47">
        <v>-0.66512700000000002</v>
      </c>
      <c r="F47">
        <v>-4.5428600000000001</v>
      </c>
      <c r="G47">
        <f t="shared" si="7"/>
        <v>-0.28651014206308578</v>
      </c>
    </row>
    <row r="48" spans="1:13" x14ac:dyDescent="0.25">
      <c r="A48">
        <v>-1.12131</v>
      </c>
      <c r="B48">
        <v>-54.9542</v>
      </c>
      <c r="C48">
        <f t="shared" si="6"/>
        <v>-0.54954199999999997</v>
      </c>
      <c r="E48">
        <v>-0.53348700000000004</v>
      </c>
      <c r="F48">
        <v>-4.6952400000000001</v>
      </c>
      <c r="G48">
        <f t="shared" si="7"/>
        <v>-0.20172512813462798</v>
      </c>
    </row>
    <row r="49" spans="1:7" x14ac:dyDescent="0.25">
      <c r="A49">
        <v>-1.0609500000000001</v>
      </c>
      <c r="B49">
        <v>-48.597700000000003</v>
      </c>
      <c r="C49">
        <f t="shared" si="6"/>
        <v>-0.48597700000000005</v>
      </c>
      <c r="E49">
        <v>-0.44341799999999998</v>
      </c>
      <c r="F49">
        <v>-4.9238099999999996</v>
      </c>
      <c r="G49">
        <f t="shared" si="7"/>
        <v>-0.11917632799020482</v>
      </c>
    </row>
    <row r="50" spans="1:7" x14ac:dyDescent="0.25">
      <c r="A50">
        <v>-1.0112099999999999</v>
      </c>
      <c r="B50">
        <v>-45.120800000000003</v>
      </c>
      <c r="C50">
        <f t="shared" si="6"/>
        <v>-0.451208</v>
      </c>
      <c r="E50">
        <v>-0.40877599999999997</v>
      </c>
      <c r="F50">
        <v>-5.17143</v>
      </c>
      <c r="G50">
        <f t="shared" si="7"/>
        <v>-6.7386050019781638E-2</v>
      </c>
    </row>
    <row r="51" spans="1:7" x14ac:dyDescent="0.25">
      <c r="A51">
        <v>-0.95077400000000001</v>
      </c>
      <c r="B51">
        <v>-42.212499999999999</v>
      </c>
      <c r="C51">
        <f t="shared" si="6"/>
        <v>-0.42212499999999997</v>
      </c>
      <c r="E51">
        <v>-0.38799099999999997</v>
      </c>
      <c r="F51">
        <v>-5.4952399999999999</v>
      </c>
      <c r="G51">
        <f t="shared" si="7"/>
        <v>-3.1971278232891795E-2</v>
      </c>
    </row>
    <row r="52" spans="1:7" x14ac:dyDescent="0.25">
      <c r="A52">
        <v>-0.87968900000000005</v>
      </c>
      <c r="B52">
        <v>-38.148600000000002</v>
      </c>
      <c r="C52">
        <f t="shared" si="6"/>
        <v>-0.38148599999999999</v>
      </c>
      <c r="E52">
        <v>-0.37067</v>
      </c>
      <c r="F52">
        <v>-6.3904800000000002</v>
      </c>
      <c r="G52">
        <f t="shared" si="7"/>
        <v>-4.0693027320932145E-3</v>
      </c>
    </row>
    <row r="53" spans="1:7" x14ac:dyDescent="0.25">
      <c r="A53">
        <v>-0.79792799999999997</v>
      </c>
      <c r="B53">
        <v>-34.078600000000002</v>
      </c>
      <c r="C53">
        <f t="shared" si="6"/>
        <v>-0.34078599999999998</v>
      </c>
      <c r="E53">
        <v>-0.36374099999999998</v>
      </c>
      <c r="F53">
        <v>-7.3047599999999999</v>
      </c>
      <c r="G53">
        <f t="shared" si="7"/>
        <v>-4.9572406236500889E-4</v>
      </c>
    </row>
    <row r="54" spans="1:7" x14ac:dyDescent="0.25">
      <c r="A54">
        <v>-0.68415199999999998</v>
      </c>
      <c r="B54">
        <v>-29.415500000000002</v>
      </c>
      <c r="C54">
        <f t="shared" si="6"/>
        <v>-0.294155</v>
      </c>
    </row>
    <row r="55" spans="1:7" x14ac:dyDescent="0.25">
      <c r="A55">
        <v>-0.60594999999999999</v>
      </c>
      <c r="B55">
        <v>-25.3475</v>
      </c>
      <c r="C55">
        <f t="shared" si="6"/>
        <v>-0.25347500000000001</v>
      </c>
      <c r="E55" t="s">
        <v>114</v>
      </c>
    </row>
    <row r="56" spans="1:7" x14ac:dyDescent="0.25">
      <c r="A56">
        <v>-0.54554100000000005</v>
      </c>
      <c r="B56">
        <v>-21.2898</v>
      </c>
      <c r="C56">
        <f t="shared" si="6"/>
        <v>-0.212898</v>
      </c>
      <c r="E56">
        <v>-0.36027700000000001</v>
      </c>
      <c r="F56">
        <v>-7.2666700000000004</v>
      </c>
      <c r="G56">
        <f t="shared" ref="G56:G76" si="8">10^(F56)*100^2</f>
        <v>5.4116537293278635E-4</v>
      </c>
    </row>
    <row r="57" spans="1:7" x14ac:dyDescent="0.25">
      <c r="A57">
        <v>-0.470999</v>
      </c>
      <c r="B57">
        <v>-12.626200000000001</v>
      </c>
      <c r="C57">
        <f t="shared" si="6"/>
        <v>-0.12626200000000001</v>
      </c>
      <c r="E57">
        <v>-0.35334900000000002</v>
      </c>
      <c r="F57">
        <v>-5.9142900000000003</v>
      </c>
      <c r="G57">
        <f t="shared" si="8"/>
        <v>1.2181758907208844E-2</v>
      </c>
    </row>
    <row r="58" spans="1:7" x14ac:dyDescent="0.25">
      <c r="A58">
        <v>-0.41774499999999998</v>
      </c>
      <c r="B58">
        <v>-6.8484400000000001</v>
      </c>
      <c r="C58">
        <f t="shared" si="6"/>
        <v>-6.8484400000000001E-2</v>
      </c>
      <c r="E58">
        <v>-0.33256400000000003</v>
      </c>
      <c r="F58">
        <v>-5.5714300000000003</v>
      </c>
      <c r="G58">
        <f t="shared" si="8"/>
        <v>2.6826869708151669E-2</v>
      </c>
    </row>
    <row r="59" spans="1:7" x14ac:dyDescent="0.25">
      <c r="A59">
        <v>-0.36097099999999999</v>
      </c>
      <c r="B59">
        <v>0.65549500000000005</v>
      </c>
      <c r="C59">
        <f t="shared" si="6"/>
        <v>6.5549500000000004E-3</v>
      </c>
      <c r="E59">
        <v>-0.30831399999999998</v>
      </c>
      <c r="F59">
        <v>-5.3238099999999999</v>
      </c>
      <c r="G59">
        <f t="shared" si="8"/>
        <v>4.744495073313601E-2</v>
      </c>
    </row>
    <row r="60" spans="1:7" x14ac:dyDescent="0.25">
      <c r="A60">
        <v>-0.26500099999999999</v>
      </c>
      <c r="B60">
        <v>5.8830900000000002</v>
      </c>
      <c r="C60">
        <f t="shared" si="6"/>
        <v>5.8830899999999998E-2</v>
      </c>
      <c r="E60">
        <v>-0.22863700000000001</v>
      </c>
      <c r="F60">
        <v>-5.1142899999999996</v>
      </c>
      <c r="G60">
        <f t="shared" si="8"/>
        <v>7.686170251190455E-2</v>
      </c>
    </row>
    <row r="61" spans="1:7" x14ac:dyDescent="0.25">
      <c r="A61">
        <v>-0.16539599999999999</v>
      </c>
      <c r="B61">
        <v>7.6644899999999998</v>
      </c>
      <c r="C61">
        <f t="shared" si="6"/>
        <v>7.6644899999999988E-2</v>
      </c>
      <c r="E61">
        <v>-0.176674</v>
      </c>
      <c r="F61">
        <v>-5.0571400000000004</v>
      </c>
      <c r="G61">
        <f t="shared" si="8"/>
        <v>8.767181550440506E-2</v>
      </c>
    </row>
    <row r="62" spans="1:7" x14ac:dyDescent="0.25">
      <c r="A62">
        <v>-7.99372E-2</v>
      </c>
      <c r="B62">
        <v>5.4147400000000001</v>
      </c>
      <c r="C62">
        <f t="shared" si="6"/>
        <v>5.4147399999999998E-2</v>
      </c>
      <c r="E62">
        <v>-0.124711</v>
      </c>
      <c r="F62">
        <v>-5.19048</v>
      </c>
      <c r="G62">
        <f t="shared" si="8"/>
        <v>6.4494101981579524E-2</v>
      </c>
    </row>
    <row r="63" spans="1:7" x14ac:dyDescent="0.25">
      <c r="A63">
        <v>-5.1797099999999997E-3</v>
      </c>
      <c r="B63">
        <v>4.3082700000000003</v>
      </c>
      <c r="C63">
        <f t="shared" si="6"/>
        <v>4.3082700000000002E-2</v>
      </c>
      <c r="E63">
        <v>-6.23557E-2</v>
      </c>
      <c r="F63">
        <v>-5.3047599999999999</v>
      </c>
      <c r="G63">
        <f t="shared" si="8"/>
        <v>4.9572406236500915E-2</v>
      </c>
    </row>
    <row r="64" spans="1:7" x14ac:dyDescent="0.25">
      <c r="A64">
        <v>0.115803</v>
      </c>
      <c r="B64">
        <v>4.9525199999999998</v>
      </c>
      <c r="C64">
        <f t="shared" si="6"/>
        <v>4.9525199999999998E-2</v>
      </c>
      <c r="E64">
        <v>3.4642000000000002E-3</v>
      </c>
      <c r="F64">
        <v>-5.3428599999999999</v>
      </c>
      <c r="G64">
        <f t="shared" si="8"/>
        <v>4.540879737268514E-2</v>
      </c>
    </row>
    <row r="65" spans="1:7" x14ac:dyDescent="0.25">
      <c r="A65">
        <v>0.25104500000000002</v>
      </c>
      <c r="B65">
        <v>4.4555300000000004</v>
      </c>
      <c r="C65">
        <f t="shared" si="6"/>
        <v>4.4555300000000006E-2</v>
      </c>
      <c r="E65">
        <v>7.6212500000000002E-2</v>
      </c>
      <c r="F65">
        <v>-5.4761899999999999</v>
      </c>
      <c r="G65">
        <f t="shared" si="8"/>
        <v>3.3404886462537857E-2</v>
      </c>
    </row>
    <row r="66" spans="1:7" x14ac:dyDescent="0.25">
      <c r="A66">
        <v>0.33288200000000001</v>
      </c>
      <c r="B66">
        <v>5.07728</v>
      </c>
      <c r="C66">
        <f t="shared" si="6"/>
        <v>5.07728E-2</v>
      </c>
      <c r="E66">
        <v>0.18706700000000001</v>
      </c>
      <c r="F66">
        <v>-5.4952399999999999</v>
      </c>
      <c r="G66">
        <f t="shared" si="8"/>
        <v>3.1971278232891795E-2</v>
      </c>
    </row>
    <row r="67" spans="1:7" x14ac:dyDescent="0.25">
      <c r="A67">
        <v>0.389795</v>
      </c>
      <c r="B67">
        <v>6.2594200000000004</v>
      </c>
      <c r="C67">
        <f t="shared" si="6"/>
        <v>6.2594200000000003E-2</v>
      </c>
      <c r="E67">
        <v>0.232102</v>
      </c>
      <c r="F67">
        <v>-5.4190500000000004</v>
      </c>
      <c r="G67">
        <f t="shared" si="8"/>
        <v>3.8102195409492091E-2</v>
      </c>
    </row>
    <row r="68" spans="1:7" x14ac:dyDescent="0.25">
      <c r="A68">
        <v>0.457372</v>
      </c>
      <c r="B68">
        <v>8.0223999999999993</v>
      </c>
      <c r="C68">
        <f t="shared" si="6"/>
        <v>8.0224000000000004E-2</v>
      </c>
      <c r="E68">
        <v>0.30831399999999998</v>
      </c>
      <c r="F68">
        <v>-5.3428599999999999</v>
      </c>
      <c r="G68">
        <f t="shared" si="8"/>
        <v>4.540879737268514E-2</v>
      </c>
    </row>
    <row r="69" spans="1:7" x14ac:dyDescent="0.25">
      <c r="A69">
        <v>0.52492300000000003</v>
      </c>
      <c r="B69">
        <v>10.934799999999999</v>
      </c>
      <c r="C69">
        <f t="shared" si="6"/>
        <v>0.10934799999999999</v>
      </c>
      <c r="E69">
        <v>0.38106200000000001</v>
      </c>
      <c r="F69">
        <v>-5.2666700000000004</v>
      </c>
      <c r="G69">
        <f t="shared" si="8"/>
        <v>5.4116537293278762E-2</v>
      </c>
    </row>
    <row r="70" spans="1:7" x14ac:dyDescent="0.25">
      <c r="A70">
        <v>0.58182400000000001</v>
      </c>
      <c r="B70">
        <v>12.691700000000001</v>
      </c>
      <c r="C70">
        <f t="shared" si="6"/>
        <v>0.126917</v>
      </c>
      <c r="E70">
        <v>0.43302499999999999</v>
      </c>
      <c r="F70">
        <v>-5.1333299999999999</v>
      </c>
      <c r="G70">
        <f t="shared" si="8"/>
        <v>7.3564790074427247E-2</v>
      </c>
    </row>
    <row r="71" spans="1:7" x14ac:dyDescent="0.25">
      <c r="A71">
        <v>0.65295999999999998</v>
      </c>
      <c r="B71">
        <v>14.4567</v>
      </c>
      <c r="C71">
        <f t="shared" si="6"/>
        <v>0.144567</v>
      </c>
      <c r="E71">
        <v>0.50230900000000001</v>
      </c>
      <c r="F71">
        <v>-5.0381</v>
      </c>
      <c r="G71">
        <f t="shared" si="8"/>
        <v>9.160095468444289E-2</v>
      </c>
    </row>
    <row r="72" spans="1:7" x14ac:dyDescent="0.25">
      <c r="A72">
        <v>0.72406999999999999</v>
      </c>
      <c r="B72">
        <v>17.371099999999998</v>
      </c>
      <c r="C72">
        <f t="shared" si="6"/>
        <v>0.17371099999999998</v>
      </c>
      <c r="E72">
        <v>0.55427300000000002</v>
      </c>
      <c r="F72">
        <v>-4.9238099999999996</v>
      </c>
      <c r="G72">
        <f t="shared" si="8"/>
        <v>0.11917632799020482</v>
      </c>
    </row>
    <row r="73" spans="1:7" x14ac:dyDescent="0.25">
      <c r="A73">
        <v>0.78451700000000002</v>
      </c>
      <c r="B73">
        <v>19.704699999999999</v>
      </c>
      <c r="C73">
        <f t="shared" si="6"/>
        <v>0.197047</v>
      </c>
      <c r="E73">
        <v>0.63394899999999998</v>
      </c>
      <c r="F73">
        <v>-4.8857100000000004</v>
      </c>
      <c r="G73">
        <f t="shared" si="8"/>
        <v>0.13010380557796195</v>
      </c>
    </row>
    <row r="74" spans="1:7" x14ac:dyDescent="0.25">
      <c r="E74">
        <v>0.69630499999999995</v>
      </c>
      <c r="F74">
        <v>-4.80952</v>
      </c>
      <c r="G74">
        <f t="shared" si="8"/>
        <v>0.15505293806333062</v>
      </c>
    </row>
    <row r="75" spans="1:7" x14ac:dyDescent="0.25">
      <c r="E75">
        <v>0.77598199999999995</v>
      </c>
      <c r="F75">
        <v>-4.7333299999999996</v>
      </c>
      <c r="G75">
        <f t="shared" si="8"/>
        <v>0.18478639802480437</v>
      </c>
    </row>
    <row r="76" spans="1:7" x14ac:dyDescent="0.25">
      <c r="E76">
        <v>0.80715899999999996</v>
      </c>
      <c r="F76">
        <v>-4.6571400000000001</v>
      </c>
      <c r="G76">
        <f t="shared" si="8"/>
        <v>0.22022164379132625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1" sqref="C11"/>
    </sheetView>
  </sheetViews>
  <sheetFormatPr defaultRowHeight="15" x14ac:dyDescent="0.25"/>
  <sheetData>
    <row r="1" spans="1:6" x14ac:dyDescent="0.25">
      <c r="A1" t="s">
        <v>286</v>
      </c>
      <c r="B1" t="s">
        <v>287</v>
      </c>
      <c r="C1" t="s">
        <v>264</v>
      </c>
      <c r="E1" t="s">
        <v>286</v>
      </c>
      <c r="F1" t="s">
        <v>264</v>
      </c>
    </row>
    <row r="2" spans="1:6" x14ac:dyDescent="0.25">
      <c r="A2">
        <v>6.0593099999999997E-2</v>
      </c>
      <c r="B2">
        <v>-5.7782499999999999</v>
      </c>
      <c r="C2">
        <f>0-10^B2*100^2</f>
        <v>-1.6662877440902883E-2</v>
      </c>
      <c r="E2">
        <f>A2</f>
        <v>6.0593099999999997E-2</v>
      </c>
      <c r="F2">
        <f>C2</f>
        <v>-1.6662877440902883E-2</v>
      </c>
    </row>
    <row r="3" spans="1:6" x14ac:dyDescent="0.25">
      <c r="A3">
        <v>7.8406199999999995E-2</v>
      </c>
      <c r="B3">
        <v>-5.9114000000000004</v>
      </c>
      <c r="C3">
        <f t="shared" ref="C3:C11" si="0">0-10^B3*100^2</f>
        <v>-1.2263092383087345E-2</v>
      </c>
      <c r="E3">
        <f t="shared" ref="E3:E24" si="1">A3</f>
        <v>7.8406199999999995E-2</v>
      </c>
      <c r="F3">
        <f t="shared" ref="F3:F24" si="2">C3</f>
        <v>-1.2263092383087345E-2</v>
      </c>
    </row>
    <row r="4" spans="1:6" x14ac:dyDescent="0.25">
      <c r="A4">
        <v>0.103828</v>
      </c>
      <c r="B4">
        <v>-6.04434</v>
      </c>
      <c r="C4">
        <f t="shared" si="0"/>
        <v>-9.0294230243862291E-3</v>
      </c>
      <c r="E4">
        <f t="shared" si="1"/>
        <v>0.103828</v>
      </c>
      <c r="F4">
        <f t="shared" si="2"/>
        <v>-9.0294230243862291E-3</v>
      </c>
    </row>
    <row r="5" spans="1:6" x14ac:dyDescent="0.25">
      <c r="A5">
        <v>0.12545500000000001</v>
      </c>
      <c r="B5">
        <v>-6.19794</v>
      </c>
      <c r="C5">
        <f t="shared" si="0"/>
        <v>-6.3395728964336972E-3</v>
      </c>
      <c r="E5">
        <f t="shared" si="1"/>
        <v>0.12545500000000001</v>
      </c>
      <c r="F5">
        <f t="shared" si="2"/>
        <v>-6.3395728964336972E-3</v>
      </c>
    </row>
    <row r="6" spans="1:6" x14ac:dyDescent="0.25">
      <c r="A6">
        <v>0.14964</v>
      </c>
      <c r="B6">
        <v>-6.4028900000000002</v>
      </c>
      <c r="C6">
        <f t="shared" si="0"/>
        <v>-3.9546677293258873E-3</v>
      </c>
      <c r="E6">
        <f t="shared" si="1"/>
        <v>0.14964</v>
      </c>
      <c r="F6">
        <f t="shared" si="2"/>
        <v>-3.9546677293258873E-3</v>
      </c>
    </row>
    <row r="7" spans="1:6" x14ac:dyDescent="0.25">
      <c r="A7">
        <v>0.16494</v>
      </c>
      <c r="B7">
        <v>-6.5875300000000001</v>
      </c>
      <c r="C7">
        <f t="shared" si="0"/>
        <v>-2.5850562640339332E-3</v>
      </c>
      <c r="E7">
        <f t="shared" si="1"/>
        <v>0.16494</v>
      </c>
      <c r="F7">
        <f t="shared" si="2"/>
        <v>-2.5850562640339332E-3</v>
      </c>
    </row>
    <row r="8" spans="1:6" x14ac:dyDescent="0.25">
      <c r="A8">
        <v>0.17647699999999999</v>
      </c>
      <c r="B8">
        <v>-6.8648300000000004</v>
      </c>
      <c r="C8">
        <f t="shared" si="0"/>
        <v>-1.3651173928406282E-3</v>
      </c>
      <c r="E8">
        <f t="shared" si="1"/>
        <v>0.17647699999999999</v>
      </c>
      <c r="F8">
        <f t="shared" si="2"/>
        <v>-1.3651173928406282E-3</v>
      </c>
    </row>
    <row r="9" spans="1:6" x14ac:dyDescent="0.25">
      <c r="A9">
        <v>0.17779600000000001</v>
      </c>
      <c r="B9">
        <v>-6.9779099999999996</v>
      </c>
      <c r="C9">
        <f t="shared" si="0"/>
        <v>-1.052179897268847E-3</v>
      </c>
      <c r="E9">
        <f t="shared" si="1"/>
        <v>0.17779600000000001</v>
      </c>
      <c r="F9">
        <f t="shared" si="2"/>
        <v>-1.052179897268847E-3</v>
      </c>
    </row>
    <row r="10" spans="1:6" x14ac:dyDescent="0.25">
      <c r="A10">
        <v>0.177901</v>
      </c>
      <c r="B10">
        <v>-7.21441</v>
      </c>
      <c r="C10">
        <f t="shared" si="0"/>
        <v>-6.1036553121098978E-4</v>
      </c>
      <c r="E10">
        <f t="shared" si="1"/>
        <v>0.177901</v>
      </c>
      <c r="F10">
        <f t="shared" si="2"/>
        <v>-6.1036553121098978E-4</v>
      </c>
    </row>
    <row r="11" spans="1:6" x14ac:dyDescent="0.25">
      <c r="A11">
        <v>0.196353</v>
      </c>
      <c r="B11">
        <v>-8.7768700000000006</v>
      </c>
      <c r="C11">
        <f t="shared" si="0"/>
        <v>-1.67159090686865E-5</v>
      </c>
      <c r="E11">
        <f t="shared" si="1"/>
        <v>0.196353</v>
      </c>
      <c r="F11">
        <f t="shared" si="2"/>
        <v>-1.67159090686865E-5</v>
      </c>
    </row>
    <row r="12" spans="1:6" x14ac:dyDescent="0.25">
      <c r="A12">
        <v>0.217056</v>
      </c>
      <c r="B12">
        <v>-6.8636400000000002</v>
      </c>
      <c r="C12">
        <f t="shared" ref="C12:C24" si="3">10^B12*100^2</f>
        <v>1.3688630479485528E-3</v>
      </c>
      <c r="E12">
        <f t="shared" si="1"/>
        <v>0.217056</v>
      </c>
      <c r="F12">
        <f t="shared" si="2"/>
        <v>1.3688630479485528E-3</v>
      </c>
    </row>
    <row r="13" spans="1:6" x14ac:dyDescent="0.25">
      <c r="A13">
        <v>0.23847199999999999</v>
      </c>
      <c r="B13">
        <v>-6.5442400000000003</v>
      </c>
      <c r="C13">
        <f t="shared" si="3"/>
        <v>2.8560118167405132E-3</v>
      </c>
      <c r="E13">
        <f t="shared" si="1"/>
        <v>0.23847199999999999</v>
      </c>
      <c r="F13">
        <f t="shared" si="2"/>
        <v>2.8560118167405132E-3</v>
      </c>
    </row>
    <row r="14" spans="1:6" x14ac:dyDescent="0.25">
      <c r="A14">
        <v>0.25612800000000002</v>
      </c>
      <c r="B14">
        <v>-6.3277799999999997</v>
      </c>
      <c r="C14">
        <f t="shared" si="3"/>
        <v>4.701322025629469E-3</v>
      </c>
      <c r="E14">
        <f t="shared" si="1"/>
        <v>0.25612800000000002</v>
      </c>
      <c r="F14">
        <f t="shared" si="2"/>
        <v>4.701322025629469E-3</v>
      </c>
    </row>
    <row r="15" spans="1:6" x14ac:dyDescent="0.25">
      <c r="A15">
        <v>0.27890799999999999</v>
      </c>
      <c r="B15">
        <v>-6.2242800000000003</v>
      </c>
      <c r="C15">
        <f t="shared" si="3"/>
        <v>5.9665048776740091E-3</v>
      </c>
      <c r="E15">
        <f t="shared" si="1"/>
        <v>0.27890799999999999</v>
      </c>
      <c r="F15">
        <f t="shared" si="2"/>
        <v>5.9665048776740091E-3</v>
      </c>
    </row>
    <row r="16" spans="1:6" x14ac:dyDescent="0.25">
      <c r="A16">
        <v>0.302956</v>
      </c>
      <c r="B16">
        <v>-6.1207500000000001</v>
      </c>
      <c r="C16">
        <f t="shared" si="3"/>
        <v>7.5726868847586885E-3</v>
      </c>
      <c r="E16">
        <f t="shared" si="1"/>
        <v>0.302956</v>
      </c>
      <c r="F16">
        <f t="shared" si="2"/>
        <v>7.5726868847586885E-3</v>
      </c>
    </row>
    <row r="17" spans="1:6" x14ac:dyDescent="0.25">
      <c r="A17">
        <v>0.31814599999999998</v>
      </c>
      <c r="B17">
        <v>-6.0586000000000002</v>
      </c>
      <c r="C17">
        <f t="shared" si="3"/>
        <v>8.7377577511801863E-3</v>
      </c>
      <c r="E17">
        <f t="shared" si="1"/>
        <v>0.31814599999999998</v>
      </c>
      <c r="F17">
        <f t="shared" si="2"/>
        <v>8.7377577511801863E-3</v>
      </c>
    </row>
    <row r="18" spans="1:6" x14ac:dyDescent="0.25">
      <c r="A18">
        <v>0.347275</v>
      </c>
      <c r="B18">
        <v>-5.9754899999999997</v>
      </c>
      <c r="C18">
        <f t="shared" si="3"/>
        <v>1.0580592784309664E-2</v>
      </c>
      <c r="E18">
        <f t="shared" si="1"/>
        <v>0.347275</v>
      </c>
      <c r="F18">
        <f t="shared" si="2"/>
        <v>1.0580592784309664E-2</v>
      </c>
    </row>
    <row r="19" spans="1:6" x14ac:dyDescent="0.25">
      <c r="A19">
        <v>0.40301199999999998</v>
      </c>
      <c r="B19">
        <v>-5.8401699999999996</v>
      </c>
      <c r="C19">
        <f t="shared" si="3"/>
        <v>1.4448740792984095E-2</v>
      </c>
      <c r="E19">
        <f t="shared" si="1"/>
        <v>0.40301199999999998</v>
      </c>
      <c r="F19">
        <f t="shared" si="2"/>
        <v>1.4448740792984095E-2</v>
      </c>
    </row>
    <row r="20" spans="1:6" x14ac:dyDescent="0.25">
      <c r="A20">
        <v>0.45622600000000002</v>
      </c>
      <c r="B20">
        <v>-5.7357800000000001</v>
      </c>
      <c r="C20">
        <f t="shared" si="3"/>
        <v>1.8374689119055702E-2</v>
      </c>
      <c r="E20">
        <f t="shared" si="1"/>
        <v>0.45622600000000002</v>
      </c>
      <c r="F20">
        <f t="shared" si="2"/>
        <v>1.8374689119055702E-2</v>
      </c>
    </row>
    <row r="21" spans="1:6" x14ac:dyDescent="0.25">
      <c r="A21">
        <v>0.53352999999999995</v>
      </c>
      <c r="B21">
        <v>-5.6203900000000004</v>
      </c>
      <c r="C21">
        <f t="shared" si="3"/>
        <v>2.3966797143631195E-2</v>
      </c>
      <c r="E21">
        <f t="shared" si="1"/>
        <v>0.53352999999999995</v>
      </c>
      <c r="F21">
        <f t="shared" si="2"/>
        <v>2.3966797143631195E-2</v>
      </c>
    </row>
    <row r="22" spans="1:6" x14ac:dyDescent="0.25">
      <c r="A22">
        <v>0.600684</v>
      </c>
      <c r="B22">
        <v>-5.4950299999999999</v>
      </c>
      <c r="C22">
        <f t="shared" si="3"/>
        <v>3.1986741454775057E-2</v>
      </c>
      <c r="E22">
        <f t="shared" si="1"/>
        <v>0.600684</v>
      </c>
      <c r="F22">
        <f t="shared" si="2"/>
        <v>3.1986741454775057E-2</v>
      </c>
    </row>
    <row r="23" spans="1:6" x14ac:dyDescent="0.25">
      <c r="A23">
        <v>0.66024300000000002</v>
      </c>
      <c r="B23">
        <v>-5.4007300000000003</v>
      </c>
      <c r="C23">
        <f t="shared" si="3"/>
        <v>3.9743855942631412E-2</v>
      </c>
      <c r="E23">
        <f t="shared" si="1"/>
        <v>0.66024300000000002</v>
      </c>
      <c r="F23">
        <f t="shared" si="2"/>
        <v>3.9743855942631412E-2</v>
      </c>
    </row>
    <row r="24" spans="1:6" x14ac:dyDescent="0.25">
      <c r="A24">
        <v>0.68682699999999997</v>
      </c>
      <c r="B24">
        <v>-5.2971199999999996</v>
      </c>
      <c r="C24">
        <f t="shared" si="3"/>
        <v>5.0452187375683209E-2</v>
      </c>
      <c r="E24">
        <f t="shared" si="1"/>
        <v>0.68682699999999997</v>
      </c>
      <c r="F24">
        <f t="shared" si="2"/>
        <v>5.0452187375683209E-2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notes</vt:lpstr>
      <vt:lpstr>summary</vt:lpstr>
      <vt:lpstr>zhang2015control</vt:lpstr>
      <vt:lpstr>gojic2008passivation</vt:lpstr>
      <vt:lpstr>han1987electrochemistry</vt:lpstr>
      <vt:lpstr>duval2001bipolar</vt:lpstr>
      <vt:lpstr>duval2003faradaic</vt:lpstr>
      <vt:lpstr>yang2014potential</vt:lpstr>
      <vt:lpstr>cheng2007electrochemistry</vt:lpstr>
      <vt:lpstr>duval2003coupling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jotelha</dc:creator>
  <cp:lastModifiedBy>jotelha</cp:lastModifiedBy>
  <dcterms:created xsi:type="dcterms:W3CDTF">2016-06-29T06:57:34Z</dcterms:created>
  <dcterms:modified xsi:type="dcterms:W3CDTF">2016-11-01T08:55:57Z</dcterms:modified>
</cp:coreProperties>
</file>