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ESPressoScale\Hardware\"/>
    </mc:Choice>
  </mc:AlternateContent>
  <xr:revisionPtr revIDLastSave="0" documentId="8_{EB121728-F258-4D25-8F70-E7F2F68F61AF}" xr6:coauthVersionLast="40" xr6:coauthVersionMax="40" xr10:uidLastSave="{00000000-0000-0000-0000-000000000000}"/>
  <bookViews>
    <workbookView xWindow="-120" yWindow="-120" windowWidth="29040" windowHeight="15840" xr2:uid="{3B855443-7030-490E-8CB0-0C7C8C40E3E9}"/>
  </bookViews>
  <sheets>
    <sheet name="LunarEclipse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" i="1" l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3" i="1"/>
  <c r="K12" i="1"/>
  <c r="K11" i="1"/>
  <c r="K10" i="1"/>
  <c r="K9" i="1"/>
  <c r="K8" i="1"/>
  <c r="K7" i="1"/>
  <c r="K6" i="1"/>
  <c r="K5" i="1"/>
  <c r="K4" i="1"/>
  <c r="K3" i="1"/>
  <c r="K2" i="1"/>
  <c r="K36" i="1" s="1"/>
</calcChain>
</file>

<file path=xl/sharedStrings.xml><?xml version="1.0" encoding="utf-8"?>
<sst xmlns="http://schemas.openxmlformats.org/spreadsheetml/2006/main" count="290" uniqueCount="193">
  <si>
    <t>ID</t>
  </si>
  <si>
    <t>Name</t>
  </si>
  <si>
    <t>Designator</t>
  </si>
  <si>
    <t>Footprint</t>
  </si>
  <si>
    <t>quick info</t>
  </si>
  <si>
    <t>Quantity</t>
  </si>
  <si>
    <t>Can I use cheaper ?</t>
  </si>
  <si>
    <t>Manufacturer Part</t>
  </si>
  <si>
    <t>Manufacturer</t>
  </si>
  <si>
    <t>Supplier</t>
  </si>
  <si>
    <t>cost (euro for 1 unit)</t>
  </si>
  <si>
    <t>Supplier URL</t>
  </si>
  <si>
    <t>VDMY10C0</t>
  </si>
  <si>
    <t>7SEG1,7SEG2,7SEG3,7SEG4,7SEG5</t>
  </si>
  <si>
    <t>YES</t>
  </si>
  <si>
    <t>KCSC03-106</t>
  </si>
  <si>
    <t>VISHAY</t>
  </si>
  <si>
    <t>mouser</t>
  </si>
  <si>
    <t>https://gr.mouser.com/ProductDetail/VDMY10C0/</t>
  </si>
  <si>
    <t>Mini Push Button</t>
  </si>
  <si>
    <t>BOOT,RESET</t>
  </si>
  <si>
    <t>SMD-BUTTON</t>
  </si>
  <si>
    <t>Definitely, I just like them a lot. Check the buttons of PRO version.</t>
  </si>
  <si>
    <t>COM-08720</t>
  </si>
  <si>
    <t>SparkFun Electronics</t>
  </si>
  <si>
    <t>https://gr.mouser.com/ProductDetail/COM-08720/</t>
  </si>
  <si>
    <t>4.7uF</t>
  </si>
  <si>
    <t>C1,C2,C6</t>
  </si>
  <si>
    <t>0805</t>
  </si>
  <si>
    <t>4.7uF, 16V</t>
  </si>
  <si>
    <t>GRM21BR71C475KE51L</t>
  </si>
  <si>
    <t>murata</t>
  </si>
  <si>
    <t>https://gr.mouser.com/ProductDetail/GRM21BR71C475KE51L/</t>
  </si>
  <si>
    <t>10uF</t>
  </si>
  <si>
    <t>C3,C7,C10,C17</t>
  </si>
  <si>
    <t>10uF, 16V</t>
  </si>
  <si>
    <t>GRM21BC81C106KE15K</t>
  </si>
  <si>
    <t>https://gr.mouser.com/ProductDetail/GRM21BC81C106KE15K/</t>
  </si>
  <si>
    <t>0.1uF</t>
  </si>
  <si>
    <t>C4,C8,C18</t>
  </si>
  <si>
    <t>0.1uF, 16V</t>
  </si>
  <si>
    <t>CC0805JRX7R7BB104</t>
  </si>
  <si>
    <t>yageo</t>
  </si>
  <si>
    <t>https://gr.mouser.com/ProductDetail/CC0805JRX7R7BB104/</t>
  </si>
  <si>
    <t>10nF</t>
  </si>
  <si>
    <t>C9</t>
  </si>
  <si>
    <t>0.01uF (10nF), 50V</t>
  </si>
  <si>
    <t>885012207092</t>
  </si>
  <si>
    <t>Wurth</t>
  </si>
  <si>
    <t>https://gr.mouser.com/ProductDetail/710-885012207092/</t>
  </si>
  <si>
    <t>2.2uF</t>
  </si>
  <si>
    <t>C11,C12,C21</t>
  </si>
  <si>
    <t>2.2uF, 16V</t>
  </si>
  <si>
    <t>GCM21BR71A225JA37L</t>
  </si>
  <si>
    <t>https://gr.mouser.com/ProductDetail/GCM21BR71A225JA37L/</t>
  </si>
  <si>
    <t>0.1uF PPS</t>
  </si>
  <si>
    <t>C13,C14</t>
  </si>
  <si>
    <t>1210</t>
  </si>
  <si>
    <t>0.1uF PPS, 16V</t>
  </si>
  <si>
    <t>Might lose accuracy/stability</t>
  </si>
  <si>
    <t>ECH-U1C104GX5</t>
  </si>
  <si>
    <t>Panasonic</t>
  </si>
  <si>
    <t>https://gr.mouser.com/ProductDetail/667-ECH-U1C104GX5/</t>
  </si>
  <si>
    <t>1uF</t>
  </si>
  <si>
    <t>C5</t>
  </si>
  <si>
    <t>1uF, 16V</t>
  </si>
  <si>
    <t>GRM21BR71C105JA01K</t>
  </si>
  <si>
    <t>https://gr.mouser.com/ProductDetail/GRM21BR71C105JA01K/</t>
  </si>
  <si>
    <t>100pF NP0</t>
  </si>
  <si>
    <t>C15,C16,C19,C20</t>
  </si>
  <si>
    <t>100pF, NP0, 50V, 1%</t>
  </si>
  <si>
    <t>GRM2165C1H101FA01D</t>
  </si>
  <si>
    <t>Murata</t>
  </si>
  <si>
    <t>https://gr.mouser.com/ProductDetail/0805YA101FAT2A/</t>
  </si>
  <si>
    <t>100uF (T)</t>
  </si>
  <si>
    <t>C22</t>
  </si>
  <si>
    <t>Case C</t>
  </si>
  <si>
    <t>100uF, Tantalum, 10V</t>
  </si>
  <si>
    <t>TP3C107K010D0900AS</t>
  </si>
  <si>
    <t>https://gr.mouser.com/ProductDetail/TP3C107K010D0900AS/</t>
  </si>
  <si>
    <t>BAT20JFILM</t>
  </si>
  <si>
    <t>D1</t>
  </si>
  <si>
    <t>SOD-323</t>
  </si>
  <si>
    <t>STMicroelectronics</t>
  </si>
  <si>
    <t>https://gr.mouser.com/ProductDetail/BAT20JFILM/</t>
  </si>
  <si>
    <t>DF3A-2P-2DS</t>
  </si>
  <si>
    <t>CN1,CN2</t>
  </si>
  <si>
    <t>Hirose</t>
  </si>
  <si>
    <t>https://gr.mouser.com/ProductDetail/DF3A-2P-2DS/</t>
  </si>
  <si>
    <t>2mm pitch, 0.8mm hole. DF3A-2P-2DS(16) ==&gt; right angle, tin plating , blue color, DF3A-2P-2DS ==&gt; right angle, black , df3-2p-2ds(01) ==&gt; right angle, gold plating, black   NOTE: DS ==&gt; right angle DSA==&gt; straight</t>
  </si>
  <si>
    <t>Yellow</t>
  </si>
  <si>
    <t>LED1</t>
  </si>
  <si>
    <t>2V, 20mA</t>
  </si>
  <si>
    <t>150080YS75000</t>
  </si>
  <si>
    <t>https://gr.mouser.com/ProductDetail/150080YS75000/</t>
  </si>
  <si>
    <t>Red</t>
  </si>
  <si>
    <t>LED2</t>
  </si>
  <si>
    <t>1.75V , for low battery warning</t>
  </si>
  <si>
    <t>APTD2012LSURCK</t>
  </si>
  <si>
    <t>Kingbright</t>
  </si>
  <si>
    <t>https://gr.mouser.com/ProductDetail/604-APTD2012LSURCK</t>
  </si>
  <si>
    <t>SQ2303ES-T1_GE3</t>
  </si>
  <si>
    <t>Q1</t>
  </si>
  <si>
    <t>SOT-23(SOT-23-3)</t>
  </si>
  <si>
    <t>https://gr.mouser.com/ProductDetail/SQ2303ES-T1_GE3/</t>
  </si>
  <si>
    <t>10K</t>
  </si>
  <si>
    <t>R1,R2,R5</t>
  </si>
  <si>
    <t>10K, 1%</t>
  </si>
  <si>
    <t>ERJ-6ENF1002V</t>
  </si>
  <si>
    <t>https://gr.mouser.com/ProductDetail/ERJ-6ENF1002V/</t>
  </si>
  <si>
    <t>2K</t>
  </si>
  <si>
    <t>R3</t>
  </si>
  <si>
    <t>2K, 1%</t>
  </si>
  <si>
    <t>ERJ-6ENF2001V</t>
  </si>
  <si>
    <t>https://gr.mouser.com/ProductDetail/ERJ-6ENF2001V/</t>
  </si>
  <si>
    <t>1K</t>
  </si>
  <si>
    <t>R4</t>
  </si>
  <si>
    <t>1K, 1%</t>
  </si>
  <si>
    <t>ERJ-6ENF1001V</t>
  </si>
  <si>
    <t>https://gr.mouser.com/ProductDetail/ERJ-6ENF1001V/</t>
  </si>
  <si>
    <t>47K</t>
  </si>
  <si>
    <t>R13,R14</t>
  </si>
  <si>
    <t>47K,1%</t>
  </si>
  <si>
    <t>ERJ-6ENF4702V</t>
  </si>
  <si>
    <t>https://www.mouser.com/ProductDetail/667-ERJ-6ENF4702V/</t>
  </si>
  <si>
    <t>28K (production)</t>
  </si>
  <si>
    <t>R7</t>
  </si>
  <si>
    <t>alternative : 18K ERJ-6GEYJ183V</t>
  </si>
  <si>
    <t>ERJ-6ENF2802V</t>
  </si>
  <si>
    <t>https://gr.mouser.com/ProductDetail/ERJ-6ENF2802V/</t>
  </si>
  <si>
    <t>100R</t>
  </si>
  <si>
    <t>R8,R9,R10,R11</t>
  </si>
  <si>
    <t>100R, 1%</t>
  </si>
  <si>
    <t>ERJ-6ENF1000V</t>
  </si>
  <si>
    <t>https://gr.mouser.com/ProductDetail/ERJ-6ENF1000V/</t>
  </si>
  <si>
    <t>330R</t>
  </si>
  <si>
    <t>R12</t>
  </si>
  <si>
    <t>CRCW0805330RFKEAC</t>
  </si>
  <si>
    <t>https://gr.mouser.com/ProductDetail/71-CRCW0805330RFKEAC/</t>
  </si>
  <si>
    <t>ESP32-WROOM-32D</t>
  </si>
  <si>
    <t>U1</t>
  </si>
  <si>
    <t>ESP32_WROOM_FOOTPRINT</t>
  </si>
  <si>
    <t>Espressif</t>
  </si>
  <si>
    <t>https://gr.mouser.com/ProductDetail/356-ESP32WROOM-32D/</t>
  </si>
  <si>
    <t>AP7361C-33E-13</t>
  </si>
  <si>
    <t>U2</t>
  </si>
  <si>
    <t>SOT223-4</t>
  </si>
  <si>
    <t>main LDO (1A)</t>
  </si>
  <si>
    <t>Diodes Incorporated</t>
  </si>
  <si>
    <t>https://gr.mouser.com/ProductDetail/AP7361C-33E-13/</t>
  </si>
  <si>
    <t>MCP73831T-2ATI/OT</t>
  </si>
  <si>
    <t>U3</t>
  </si>
  <si>
    <t>SOT-23-5</t>
  </si>
  <si>
    <t>MICROCHIP</t>
  </si>
  <si>
    <t>https://gr.mouser.com/ProductDetail/MCP73831T-2ATI-OT/</t>
  </si>
  <si>
    <t>ADS1232IPWR</t>
  </si>
  <si>
    <t>U4</t>
  </si>
  <si>
    <t>TSSOP-24</t>
  </si>
  <si>
    <t>r u kidding me ?</t>
  </si>
  <si>
    <t>TI</t>
  </si>
  <si>
    <t>https://gr.mouser.com/ProductDetail/ADS1232IPWR/</t>
  </si>
  <si>
    <t>MAX7221CWG+</t>
  </si>
  <si>
    <t>U5</t>
  </si>
  <si>
    <t>SOIC-24</t>
  </si>
  <si>
    <t>maxim integrated</t>
  </si>
  <si>
    <t>https://gr.mouser.com/ProductDetail/700-MAX7221CWG/</t>
  </si>
  <si>
    <t>Voltage supervisor</t>
  </si>
  <si>
    <t>U6</t>
  </si>
  <si>
    <t>SOT-23-3</t>
  </si>
  <si>
    <t>2.93V, Active-low,Push-pull</t>
  </si>
  <si>
    <t>Yes, you can also completely remove it, along with LED2 and R12</t>
  </si>
  <si>
    <t>TLV809K33DBVR</t>
  </si>
  <si>
    <t>https://gr.mouser.com/ProductDetail/595-TLV809K33DBVR</t>
  </si>
  <si>
    <t>TPS7A0533PDBVR</t>
  </si>
  <si>
    <t>U7</t>
  </si>
  <si>
    <t>ADC LDO (200mA)</t>
  </si>
  <si>
    <t>1</t>
  </si>
  <si>
    <t>Yes, use any other, but of high quality</t>
  </si>
  <si>
    <t>https://gr.mouser.com/ProductDetail/595-TPS7A0533PDBVR/</t>
  </si>
  <si>
    <t>lipo battery</t>
  </si>
  <si>
    <t>1600mAh</t>
  </si>
  <si>
    <t>grobotronics</t>
  </si>
  <si>
    <t>https://grobotronics.com/polymer-lithium-ion-battery-3.7v-1600mah.html</t>
  </si>
  <si>
    <t>load cell</t>
  </si>
  <si>
    <t>200g-500g high precision for espresso, 500g+ for other</t>
  </si>
  <si>
    <t>aliexpress</t>
  </si>
  <si>
    <t>https://www.aliexpress.com/item/200g-small-range-high-precision-weighing-sensor-load-cell-weight-sensor/32746278566.html</t>
  </si>
  <si>
    <t>Male headers 1x2 for VIN (optional)</t>
  </si>
  <si>
    <t>U8</t>
  </si>
  <si>
    <t>Total Cost</t>
  </si>
  <si>
    <t>excl VAT</t>
  </si>
  <si>
    <t>Male headers 1x2 for serial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</si>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</sst>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b/>
        <i val="0"/>
      </font>
      <fill>
        <patternFill patternType="solid">
          <bgColor rgb="FFFF6600"/>
        </patternFill>
      </fill>
    </dxf>
    <dxf>
      <font>
        <color rgb="FF9C0006"/>
      </font>
    </dxf>
    <dxf>
      <font>
        <b/>
        <i val="0"/>
      </font>
      <fill>
        <patternFill patternType="solid"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.mouser.com/ProductDetail/ERJ-6ENF2001V/" TargetMode="External"/><Relationship Id="rId13" Type="http://schemas.openxmlformats.org/officeDocument/2006/relationships/hyperlink" Target="https://gr.mouser.com/ProductDetail/GRM21BR71C475KE51L/" TargetMode="External"/><Relationship Id="rId18" Type="http://schemas.openxmlformats.org/officeDocument/2006/relationships/hyperlink" Target="https://gr.mouser.com/ProductDetail/0805YA101FAT2A/" TargetMode="External"/><Relationship Id="rId26" Type="http://schemas.openxmlformats.org/officeDocument/2006/relationships/hyperlink" Target="https://www.aliexpress.com/item/200g-small-range-high-precision-weighing-sensor-load-cell-weight-sensor/32746278566.html" TargetMode="External"/><Relationship Id="rId3" Type="http://schemas.openxmlformats.org/officeDocument/2006/relationships/hyperlink" Target="https://gr.mouser.com/ProductDetail/150080YS75000/" TargetMode="External"/><Relationship Id="rId21" Type="http://schemas.openxmlformats.org/officeDocument/2006/relationships/hyperlink" Target="https://gr.mouser.com/ProductDetail/71-CRCW0805330RFKEAC/" TargetMode="External"/><Relationship Id="rId7" Type="http://schemas.openxmlformats.org/officeDocument/2006/relationships/hyperlink" Target="https://gr.mouser.com/ProductDetail/ERJ-6ENF1001V/" TargetMode="External"/><Relationship Id="rId12" Type="http://schemas.openxmlformats.org/officeDocument/2006/relationships/hyperlink" Target="https://gr.mouser.com/ProductDetail/COM-08720/" TargetMode="External"/><Relationship Id="rId17" Type="http://schemas.openxmlformats.org/officeDocument/2006/relationships/hyperlink" Target="https://gr.mouser.com/ProductDetail/GRM21BR71C105JA01K/" TargetMode="External"/><Relationship Id="rId25" Type="http://schemas.openxmlformats.org/officeDocument/2006/relationships/hyperlink" Target="https://grobotronics.com/polymer-lithium-ion-battery-3.7v-1600mah.html" TargetMode="External"/><Relationship Id="rId2" Type="http://schemas.openxmlformats.org/officeDocument/2006/relationships/hyperlink" Target="https://gr.mouser.com/ProductDetail/MCP73831T-2ATI-OT/" TargetMode="External"/><Relationship Id="rId16" Type="http://schemas.openxmlformats.org/officeDocument/2006/relationships/hyperlink" Target="https://gr.mouser.com/ProductDetail/GCM21BR71A225JA37L/" TargetMode="External"/><Relationship Id="rId20" Type="http://schemas.openxmlformats.org/officeDocument/2006/relationships/hyperlink" Target="https://gr.mouser.com/ProductDetail/604-APTD2012LSURCK" TargetMode="External"/><Relationship Id="rId1" Type="http://schemas.openxmlformats.org/officeDocument/2006/relationships/hyperlink" Target="https://gr.mouser.com/ProductDetail/700-MAX7221CWG/" TargetMode="External"/><Relationship Id="rId6" Type="http://schemas.openxmlformats.org/officeDocument/2006/relationships/hyperlink" Target="https://gr.mouser.com/ProductDetail/AP7361C-33E-13/" TargetMode="External"/><Relationship Id="rId11" Type="http://schemas.openxmlformats.org/officeDocument/2006/relationships/hyperlink" Target="https://gr.mouser.com/ProductDetail/VDMY10C0/" TargetMode="External"/><Relationship Id="rId24" Type="http://schemas.openxmlformats.org/officeDocument/2006/relationships/hyperlink" Target="https://gr.mouser.com/ProductDetail/595-TLV809K33DBVR" TargetMode="External"/><Relationship Id="rId5" Type="http://schemas.openxmlformats.org/officeDocument/2006/relationships/hyperlink" Target="https://gr.mouser.com/ProductDetail/ERJ-6ENF1002V/" TargetMode="External"/><Relationship Id="rId15" Type="http://schemas.openxmlformats.org/officeDocument/2006/relationships/hyperlink" Target="https://gr.mouser.com/ProductDetail/CC0805JRX7R7BB104/" TargetMode="External"/><Relationship Id="rId23" Type="http://schemas.openxmlformats.org/officeDocument/2006/relationships/hyperlink" Target="https://gr.mouser.com/ProductDetail/DF3A-2P-2DS/" TargetMode="External"/><Relationship Id="rId10" Type="http://schemas.openxmlformats.org/officeDocument/2006/relationships/hyperlink" Target="https://gr.mouser.com/ProductDetail/TP3C107K010D0900AS/" TargetMode="External"/><Relationship Id="rId19" Type="http://schemas.openxmlformats.org/officeDocument/2006/relationships/hyperlink" Target="https://gr.mouser.com/ProductDetail/356-ESP32WROOM-32D/" TargetMode="External"/><Relationship Id="rId4" Type="http://schemas.openxmlformats.org/officeDocument/2006/relationships/hyperlink" Target="https://gr.mouser.com/ProductDetail/SQ2303ES-T1_GE3/" TargetMode="External"/><Relationship Id="rId9" Type="http://schemas.openxmlformats.org/officeDocument/2006/relationships/hyperlink" Target="https://gr.mouser.com/ProductDetail/BAT20JFILM/" TargetMode="External"/><Relationship Id="rId14" Type="http://schemas.openxmlformats.org/officeDocument/2006/relationships/hyperlink" Target="https://gr.mouser.com/ProductDetail/GRM21BC81C106KE15K/" TargetMode="External"/><Relationship Id="rId22" Type="http://schemas.openxmlformats.org/officeDocument/2006/relationships/hyperlink" Target="https://gr.mouser.com/ProductDetail/ADS1232IPW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F57A-6A39-48F8-8FE4-FE5646A7A9B5}">
  <dimension ref="A1:M39"/>
  <sheetViews>
    <sheetView tabSelected="1" workbookViewId="0">
      <selection activeCell="D22" sqref="D22"/>
    </sheetView>
  </sheetViews>
  <sheetFormatPr defaultRowHeight="15" x14ac:dyDescent="0.25"/>
  <cols>
    <col min="1" max="1" width="11.28515625" style="1" customWidth="1"/>
    <col min="2" max="2" width="21.140625" style="1" customWidth="1"/>
    <col min="3" max="3" width="30.42578125" style="1" bestFit="1" customWidth="1"/>
    <col min="4" max="4" width="23.7109375" style="1" customWidth="1"/>
    <col min="5" max="5" width="29.42578125" style="1" customWidth="1"/>
    <col min="6" max="6" width="9.140625" style="1"/>
    <col min="7" max="7" width="18.140625" style="1" bestFit="1" customWidth="1"/>
    <col min="8" max="8" width="22.140625" style="1" customWidth="1"/>
    <col min="9" max="9" width="15.28515625" style="1" customWidth="1"/>
    <col min="10" max="10" width="22.28515625" style="1" customWidth="1"/>
    <col min="11" max="11" width="22.28515625" customWidth="1"/>
    <col min="12" max="12" width="58.28515625" style="1" bestFit="1" customWidth="1"/>
    <col min="13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>
        <v>1</v>
      </c>
      <c r="B2" s="1" t="s">
        <v>12</v>
      </c>
      <c r="C2" s="1" t="s">
        <v>13</v>
      </c>
      <c r="D2" s="1" t="s">
        <v>12</v>
      </c>
      <c r="F2" s="2">
        <v>5</v>
      </c>
      <c r="G2" s="2" t="s">
        <v>14</v>
      </c>
      <c r="H2" s="1" t="s">
        <v>15</v>
      </c>
      <c r="I2" s="1" t="s">
        <v>16</v>
      </c>
      <c r="J2" s="1" t="s">
        <v>17</v>
      </c>
      <c r="K2">
        <f>1.55*F2</f>
        <v>7.75</v>
      </c>
      <c r="L2" s="3" t="s">
        <v>18</v>
      </c>
    </row>
    <row r="3" spans="1:13" x14ac:dyDescent="0.25">
      <c r="A3" s="2">
        <v>2</v>
      </c>
      <c r="B3" s="1" t="s">
        <v>19</v>
      </c>
      <c r="C3" s="1" t="s">
        <v>20</v>
      </c>
      <c r="D3" s="1" t="s">
        <v>21</v>
      </c>
      <c r="F3" s="2">
        <v>2</v>
      </c>
      <c r="G3" s="2" t="s">
        <v>22</v>
      </c>
      <c r="H3" s="1" t="s">
        <v>23</v>
      </c>
      <c r="I3" s="1" t="s">
        <v>24</v>
      </c>
      <c r="J3" s="1" t="s">
        <v>17</v>
      </c>
      <c r="K3">
        <f>0.83*F3</f>
        <v>1.66</v>
      </c>
      <c r="L3" s="3" t="s">
        <v>25</v>
      </c>
    </row>
    <row r="4" spans="1:13" x14ac:dyDescent="0.25">
      <c r="A4" s="2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2">
        <v>3</v>
      </c>
      <c r="G4" s="2" t="s">
        <v>14</v>
      </c>
      <c r="H4" s="1" t="s">
        <v>30</v>
      </c>
      <c r="I4" s="1" t="s">
        <v>31</v>
      </c>
      <c r="J4" s="1" t="s">
        <v>17</v>
      </c>
      <c r="K4">
        <f>0.21*F4</f>
        <v>0.63</v>
      </c>
      <c r="L4" s="3" t="s">
        <v>32</v>
      </c>
    </row>
    <row r="5" spans="1:13" x14ac:dyDescent="0.25">
      <c r="A5" s="2">
        <v>4</v>
      </c>
      <c r="B5" s="1" t="s">
        <v>33</v>
      </c>
      <c r="C5" s="1" t="s">
        <v>34</v>
      </c>
      <c r="D5" s="1" t="s">
        <v>28</v>
      </c>
      <c r="E5" s="1" t="s">
        <v>35</v>
      </c>
      <c r="F5" s="2">
        <v>4</v>
      </c>
      <c r="G5" s="2" t="s">
        <v>14</v>
      </c>
      <c r="H5" s="1" t="s">
        <v>36</v>
      </c>
      <c r="I5" s="1" t="s">
        <v>31</v>
      </c>
      <c r="J5" s="1" t="s">
        <v>17</v>
      </c>
      <c r="K5">
        <f>0.166*F5</f>
        <v>0.66400000000000003</v>
      </c>
      <c r="L5" s="3" t="s">
        <v>37</v>
      </c>
    </row>
    <row r="6" spans="1:13" x14ac:dyDescent="0.25">
      <c r="A6" s="2">
        <v>5</v>
      </c>
      <c r="B6" s="1" t="s">
        <v>38</v>
      </c>
      <c r="C6" s="1" t="s">
        <v>39</v>
      </c>
      <c r="D6" s="1" t="s">
        <v>28</v>
      </c>
      <c r="E6" s="1" t="s">
        <v>40</v>
      </c>
      <c r="F6" s="2">
        <v>3</v>
      </c>
      <c r="G6" s="2" t="s">
        <v>14</v>
      </c>
      <c r="H6" s="1" t="s">
        <v>41</v>
      </c>
      <c r="I6" s="1" t="s">
        <v>42</v>
      </c>
      <c r="J6" s="1" t="s">
        <v>17</v>
      </c>
      <c r="K6">
        <f>0.157*F6</f>
        <v>0.47099999999999997</v>
      </c>
      <c r="L6" s="3" t="s">
        <v>43</v>
      </c>
    </row>
    <row r="7" spans="1:13" x14ac:dyDescent="0.25">
      <c r="A7" s="2">
        <v>6</v>
      </c>
      <c r="B7" s="1" t="s">
        <v>44</v>
      </c>
      <c r="C7" s="1" t="s">
        <v>45</v>
      </c>
      <c r="D7" s="1" t="s">
        <v>28</v>
      </c>
      <c r="E7" s="1" t="s">
        <v>46</v>
      </c>
      <c r="F7" s="2">
        <v>1</v>
      </c>
      <c r="G7" s="2" t="s">
        <v>14</v>
      </c>
      <c r="H7" s="1" t="s">
        <v>47</v>
      </c>
      <c r="I7" s="1" t="s">
        <v>48</v>
      </c>
      <c r="J7" s="1" t="s">
        <v>17</v>
      </c>
      <c r="K7">
        <f>0.08*F7</f>
        <v>0.08</v>
      </c>
      <c r="L7" s="3" t="s">
        <v>49</v>
      </c>
    </row>
    <row r="8" spans="1:13" x14ac:dyDescent="0.25">
      <c r="A8" s="2">
        <v>7</v>
      </c>
      <c r="B8" s="1" t="s">
        <v>50</v>
      </c>
      <c r="C8" s="1" t="s">
        <v>51</v>
      </c>
      <c r="D8" s="1" t="s">
        <v>28</v>
      </c>
      <c r="E8" s="1" t="s">
        <v>52</v>
      </c>
      <c r="F8" s="2">
        <v>3</v>
      </c>
      <c r="G8" s="2" t="s">
        <v>14</v>
      </c>
      <c r="H8" s="1" t="s">
        <v>53</v>
      </c>
      <c r="I8" s="1" t="s">
        <v>31</v>
      </c>
      <c r="J8" s="1" t="s">
        <v>17</v>
      </c>
      <c r="K8">
        <f>0.367*F8</f>
        <v>1.101</v>
      </c>
      <c r="L8" s="3" t="s">
        <v>54</v>
      </c>
    </row>
    <row r="9" spans="1:13" x14ac:dyDescent="0.25">
      <c r="A9" s="2">
        <v>8</v>
      </c>
      <c r="B9" s="1" t="s">
        <v>55</v>
      </c>
      <c r="C9" s="1" t="s">
        <v>56</v>
      </c>
      <c r="D9" s="1" t="s">
        <v>57</v>
      </c>
      <c r="E9" s="1" t="s">
        <v>58</v>
      </c>
      <c r="F9" s="2">
        <v>2</v>
      </c>
      <c r="G9" s="2" t="s">
        <v>59</v>
      </c>
      <c r="H9" s="1" t="s">
        <v>60</v>
      </c>
      <c r="I9" s="1" t="s">
        <v>61</v>
      </c>
      <c r="J9" s="1" t="s">
        <v>17</v>
      </c>
      <c r="K9">
        <f>0.742*F9</f>
        <v>1.484</v>
      </c>
      <c r="L9" s="3" t="s">
        <v>62</v>
      </c>
    </row>
    <row r="10" spans="1:13" x14ac:dyDescent="0.25">
      <c r="A10" s="2">
        <v>9</v>
      </c>
      <c r="B10" s="1" t="s">
        <v>63</v>
      </c>
      <c r="C10" s="1" t="s">
        <v>64</v>
      </c>
      <c r="D10" s="1" t="s">
        <v>28</v>
      </c>
      <c r="E10" s="1" t="s">
        <v>65</v>
      </c>
      <c r="F10" s="2">
        <v>1</v>
      </c>
      <c r="G10" s="2" t="s">
        <v>14</v>
      </c>
      <c r="H10" s="1" t="s">
        <v>66</v>
      </c>
      <c r="I10" s="1" t="s">
        <v>31</v>
      </c>
      <c r="J10" s="1" t="s">
        <v>17</v>
      </c>
      <c r="K10">
        <f>0.157*F10</f>
        <v>0.157</v>
      </c>
      <c r="L10" s="3" t="s">
        <v>67</v>
      </c>
    </row>
    <row r="11" spans="1:13" x14ac:dyDescent="0.25">
      <c r="A11" s="2">
        <v>10</v>
      </c>
      <c r="B11" s="1" t="s">
        <v>68</v>
      </c>
      <c r="C11" s="1" t="s">
        <v>69</v>
      </c>
      <c r="D11" s="1" t="s">
        <v>28</v>
      </c>
      <c r="E11" s="1" t="s">
        <v>70</v>
      </c>
      <c r="F11" s="2">
        <v>4</v>
      </c>
      <c r="G11" s="2" t="s">
        <v>59</v>
      </c>
      <c r="H11" s="1" t="s">
        <v>71</v>
      </c>
      <c r="I11" s="1" t="s">
        <v>72</v>
      </c>
      <c r="J11" s="1" t="s">
        <v>17</v>
      </c>
      <c r="K11">
        <f>0.166*F11</f>
        <v>0.66400000000000003</v>
      </c>
      <c r="L11" s="3" t="s">
        <v>73</v>
      </c>
    </row>
    <row r="12" spans="1:13" x14ac:dyDescent="0.25">
      <c r="A12" s="2">
        <v>11</v>
      </c>
      <c r="B12" s="1" t="s">
        <v>74</v>
      </c>
      <c r="C12" s="1" t="s">
        <v>75</v>
      </c>
      <c r="D12" s="1" t="s">
        <v>76</v>
      </c>
      <c r="E12" s="1" t="s">
        <v>77</v>
      </c>
      <c r="F12" s="2">
        <v>1</v>
      </c>
      <c r="G12" s="2" t="s">
        <v>14</v>
      </c>
      <c r="H12" s="1" t="s">
        <v>78</v>
      </c>
      <c r="I12" s="1" t="s">
        <v>16</v>
      </c>
      <c r="J12" s="1" t="s">
        <v>17</v>
      </c>
      <c r="K12">
        <f>0.568*F12</f>
        <v>0.56799999999999995</v>
      </c>
      <c r="L12" s="3" t="s">
        <v>79</v>
      </c>
    </row>
    <row r="13" spans="1:13" x14ac:dyDescent="0.25">
      <c r="A13" s="2">
        <v>12</v>
      </c>
      <c r="B13" s="1" t="s">
        <v>80</v>
      </c>
      <c r="C13" s="1" t="s">
        <v>81</v>
      </c>
      <c r="D13" s="1" t="s">
        <v>82</v>
      </c>
      <c r="F13" s="2">
        <v>1</v>
      </c>
      <c r="G13" s="2" t="s">
        <v>14</v>
      </c>
      <c r="H13" s="1" t="s">
        <v>80</v>
      </c>
      <c r="I13" s="1" t="s">
        <v>83</v>
      </c>
      <c r="J13" s="1" t="s">
        <v>17</v>
      </c>
      <c r="K13">
        <f>0.332*F13</f>
        <v>0.33200000000000002</v>
      </c>
      <c r="L13" s="3" t="s">
        <v>84</v>
      </c>
    </row>
    <row r="14" spans="1:13" x14ac:dyDescent="0.25">
      <c r="A14" s="2">
        <v>13</v>
      </c>
      <c r="B14" s="1" t="s">
        <v>85</v>
      </c>
      <c r="C14" s="1" t="s">
        <v>86</v>
      </c>
      <c r="F14" s="2">
        <v>2</v>
      </c>
      <c r="G14" s="2" t="s">
        <v>14</v>
      </c>
      <c r="H14" s="1" t="s">
        <v>85</v>
      </c>
      <c r="I14" s="1" t="s">
        <v>87</v>
      </c>
      <c r="J14" s="1" t="s">
        <v>17</v>
      </c>
      <c r="K14">
        <v>0.17499999999999999</v>
      </c>
      <c r="L14" s="3" t="s">
        <v>88</v>
      </c>
      <c r="M14" s="1" t="s">
        <v>89</v>
      </c>
    </row>
    <row r="15" spans="1:13" x14ac:dyDescent="0.25">
      <c r="A15" s="2">
        <v>14</v>
      </c>
      <c r="B15" s="1" t="s">
        <v>90</v>
      </c>
      <c r="C15" s="1" t="s">
        <v>91</v>
      </c>
      <c r="D15" s="1" t="s">
        <v>28</v>
      </c>
      <c r="E15" s="1" t="s">
        <v>92</v>
      </c>
      <c r="F15" s="2">
        <v>1</v>
      </c>
      <c r="G15" s="2" t="s">
        <v>14</v>
      </c>
      <c r="H15" s="1" t="s">
        <v>93</v>
      </c>
      <c r="I15" s="1" t="s">
        <v>48</v>
      </c>
      <c r="J15" s="1" t="s">
        <v>17</v>
      </c>
      <c r="K15">
        <f>0.16*F15</f>
        <v>0.16</v>
      </c>
      <c r="L15" s="3" t="s">
        <v>94</v>
      </c>
    </row>
    <row r="16" spans="1:13" x14ac:dyDescent="0.25">
      <c r="A16" s="2">
        <v>15</v>
      </c>
      <c r="B16" s="1" t="s">
        <v>95</v>
      </c>
      <c r="C16" s="1" t="s">
        <v>96</v>
      </c>
      <c r="D16" s="1" t="s">
        <v>28</v>
      </c>
      <c r="E16" s="1" t="s">
        <v>97</v>
      </c>
      <c r="F16" s="2">
        <v>1</v>
      </c>
      <c r="G16" s="2" t="s">
        <v>14</v>
      </c>
      <c r="H16" s="1" t="s">
        <v>98</v>
      </c>
      <c r="I16" s="1" t="s">
        <v>99</v>
      </c>
      <c r="J16" s="1" t="s">
        <v>17</v>
      </c>
      <c r="K16">
        <f>0.402*F16</f>
        <v>0.40200000000000002</v>
      </c>
      <c r="L16" s="3" t="s">
        <v>100</v>
      </c>
    </row>
    <row r="17" spans="1:12" x14ac:dyDescent="0.25">
      <c r="A17" s="2">
        <v>16</v>
      </c>
      <c r="B17" s="1" t="s">
        <v>101</v>
      </c>
      <c r="C17" s="1" t="s">
        <v>102</v>
      </c>
      <c r="D17" s="1" t="s">
        <v>103</v>
      </c>
      <c r="F17" s="2">
        <v>1</v>
      </c>
      <c r="G17" s="2" t="s">
        <v>14</v>
      </c>
      <c r="H17" s="1" t="s">
        <v>101</v>
      </c>
      <c r="I17" s="1" t="s">
        <v>16</v>
      </c>
      <c r="J17" s="1" t="s">
        <v>17</v>
      </c>
      <c r="K17">
        <f>0.437*F17</f>
        <v>0.437</v>
      </c>
      <c r="L17" s="3" t="s">
        <v>104</v>
      </c>
    </row>
    <row r="18" spans="1:12" x14ac:dyDescent="0.25">
      <c r="A18" s="2">
        <v>17</v>
      </c>
      <c r="B18" s="1" t="s">
        <v>105</v>
      </c>
      <c r="C18" s="1" t="s">
        <v>106</v>
      </c>
      <c r="D18" s="1" t="s">
        <v>28</v>
      </c>
      <c r="E18" s="1" t="s">
        <v>107</v>
      </c>
      <c r="F18" s="2">
        <v>3</v>
      </c>
      <c r="G18" s="2" t="s">
        <v>14</v>
      </c>
      <c r="H18" s="1" t="s">
        <v>108</v>
      </c>
      <c r="I18" s="1" t="s">
        <v>61</v>
      </c>
      <c r="J18" s="1" t="s">
        <v>17</v>
      </c>
      <c r="K18">
        <f>0.087*F18</f>
        <v>0.26100000000000001</v>
      </c>
      <c r="L18" s="3" t="s">
        <v>109</v>
      </c>
    </row>
    <row r="19" spans="1:12" x14ac:dyDescent="0.25">
      <c r="A19" s="2">
        <v>18</v>
      </c>
      <c r="B19" s="1" t="s">
        <v>110</v>
      </c>
      <c r="C19" s="1" t="s">
        <v>111</v>
      </c>
      <c r="D19" s="1" t="s">
        <v>28</v>
      </c>
      <c r="E19" s="1" t="s">
        <v>112</v>
      </c>
      <c r="F19" s="2">
        <v>1</v>
      </c>
      <c r="G19" s="2" t="s">
        <v>14</v>
      </c>
      <c r="H19" s="1" t="s">
        <v>113</v>
      </c>
      <c r="I19" s="1" t="s">
        <v>61</v>
      </c>
      <c r="J19" s="1" t="s">
        <v>17</v>
      </c>
      <c r="K19">
        <f>0.087*F19</f>
        <v>8.6999999999999994E-2</v>
      </c>
      <c r="L19" s="3" t="s">
        <v>114</v>
      </c>
    </row>
    <row r="20" spans="1:12" x14ac:dyDescent="0.25">
      <c r="A20" s="2">
        <v>19</v>
      </c>
      <c r="B20" s="1" t="s">
        <v>115</v>
      </c>
      <c r="C20" s="1" t="s">
        <v>116</v>
      </c>
      <c r="D20" s="1" t="s">
        <v>28</v>
      </c>
      <c r="E20" s="1" t="s">
        <v>117</v>
      </c>
      <c r="F20" s="2">
        <v>1</v>
      </c>
      <c r="G20" s="2" t="s">
        <v>14</v>
      </c>
      <c r="H20" s="1" t="s">
        <v>118</v>
      </c>
      <c r="I20" s="1" t="s">
        <v>61</v>
      </c>
      <c r="J20" s="1" t="s">
        <v>17</v>
      </c>
      <c r="K20">
        <f>0.087*F20</f>
        <v>8.6999999999999994E-2</v>
      </c>
      <c r="L20" s="3" t="s">
        <v>119</v>
      </c>
    </row>
    <row r="21" spans="1:12" x14ac:dyDescent="0.25">
      <c r="A21" s="2">
        <v>20</v>
      </c>
      <c r="B21" s="1" t="s">
        <v>120</v>
      </c>
      <c r="C21" s="1" t="s">
        <v>121</v>
      </c>
      <c r="D21" s="1" t="s">
        <v>28</v>
      </c>
      <c r="E21" s="1" t="s">
        <v>122</v>
      </c>
      <c r="F21" s="2">
        <v>2</v>
      </c>
      <c r="G21" s="2" t="s">
        <v>14</v>
      </c>
      <c r="H21" s="1" t="s">
        <v>123</v>
      </c>
      <c r="I21" s="1" t="s">
        <v>61</v>
      </c>
      <c r="J21" s="1" t="s">
        <v>17</v>
      </c>
      <c r="K21">
        <f>0.245*F21</f>
        <v>0.49</v>
      </c>
      <c r="L21" s="3" t="s">
        <v>124</v>
      </c>
    </row>
    <row r="22" spans="1:12" x14ac:dyDescent="0.25">
      <c r="A22" s="2">
        <v>21</v>
      </c>
      <c r="B22" s="1" t="s">
        <v>125</v>
      </c>
      <c r="C22" s="1" t="s">
        <v>126</v>
      </c>
      <c r="D22" s="1" t="s">
        <v>28</v>
      </c>
      <c r="E22" s="1" t="s">
        <v>127</v>
      </c>
      <c r="F22" s="2">
        <v>1</v>
      </c>
      <c r="G22" s="2" t="s">
        <v>14</v>
      </c>
      <c r="H22" s="1" t="s">
        <v>128</v>
      </c>
      <c r="I22" s="1" t="s">
        <v>61</v>
      </c>
      <c r="J22" s="1" t="s">
        <v>17</v>
      </c>
      <c r="K22">
        <f>0.236*F22</f>
        <v>0.23599999999999999</v>
      </c>
      <c r="L22" s="3" t="s">
        <v>129</v>
      </c>
    </row>
    <row r="23" spans="1:12" x14ac:dyDescent="0.25">
      <c r="A23" s="2">
        <v>22</v>
      </c>
      <c r="B23" s="1" t="s">
        <v>130</v>
      </c>
      <c r="C23" s="1" t="s">
        <v>131</v>
      </c>
      <c r="D23" s="1" t="s">
        <v>28</v>
      </c>
      <c r="E23" s="1" t="s">
        <v>132</v>
      </c>
      <c r="F23" s="2">
        <v>4</v>
      </c>
      <c r="G23" s="2" t="s">
        <v>59</v>
      </c>
      <c r="H23" s="1" t="s">
        <v>133</v>
      </c>
      <c r="I23" s="1" t="s">
        <v>61</v>
      </c>
      <c r="J23" s="1" t="s">
        <v>17</v>
      </c>
      <c r="K23">
        <f>0.087*F23</f>
        <v>0.34799999999999998</v>
      </c>
      <c r="L23" s="3" t="s">
        <v>134</v>
      </c>
    </row>
    <row r="24" spans="1:12" x14ac:dyDescent="0.25">
      <c r="A24" s="2">
        <v>23</v>
      </c>
      <c r="B24" s="1" t="s">
        <v>135</v>
      </c>
      <c r="C24" s="1" t="s">
        <v>136</v>
      </c>
      <c r="D24" s="1" t="s">
        <v>28</v>
      </c>
      <c r="E24" s="1" t="s">
        <v>135</v>
      </c>
      <c r="F24" s="2">
        <v>1</v>
      </c>
      <c r="G24" s="2" t="s">
        <v>14</v>
      </c>
      <c r="H24" s="1" t="s">
        <v>137</v>
      </c>
      <c r="I24" s="1" t="s">
        <v>16</v>
      </c>
      <c r="J24" s="1" t="s">
        <v>17</v>
      </c>
      <c r="K24">
        <f>0.087*F24</f>
        <v>8.6999999999999994E-2</v>
      </c>
      <c r="L24" s="3" t="s">
        <v>138</v>
      </c>
    </row>
    <row r="25" spans="1:12" x14ac:dyDescent="0.25">
      <c r="A25" s="2">
        <v>24</v>
      </c>
      <c r="B25" s="1" t="s">
        <v>139</v>
      </c>
      <c r="C25" s="1" t="s">
        <v>140</v>
      </c>
      <c r="D25" s="1" t="s">
        <v>141</v>
      </c>
      <c r="F25" s="2">
        <v>1</v>
      </c>
      <c r="G25" s="2" t="s">
        <v>14</v>
      </c>
      <c r="H25" s="1" t="s">
        <v>139</v>
      </c>
      <c r="I25" s="1" t="s">
        <v>142</v>
      </c>
      <c r="J25" s="1" t="s">
        <v>17</v>
      </c>
      <c r="K25">
        <f>3.32*F25</f>
        <v>3.32</v>
      </c>
      <c r="L25" s="3" t="s">
        <v>143</v>
      </c>
    </row>
    <row r="26" spans="1:12" x14ac:dyDescent="0.25">
      <c r="A26" s="2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2">
        <v>1</v>
      </c>
      <c r="G26" s="2" t="s">
        <v>14</v>
      </c>
      <c r="H26" s="1" t="s">
        <v>144</v>
      </c>
      <c r="I26" s="1" t="s">
        <v>148</v>
      </c>
      <c r="J26" s="1" t="s">
        <v>17</v>
      </c>
      <c r="K26">
        <f>0.498*F26</f>
        <v>0.498</v>
      </c>
      <c r="L26" s="3" t="s">
        <v>149</v>
      </c>
    </row>
    <row r="27" spans="1:12" x14ac:dyDescent="0.25">
      <c r="A27" s="2">
        <v>26</v>
      </c>
      <c r="B27" s="1" t="s">
        <v>150</v>
      </c>
      <c r="C27" s="1" t="s">
        <v>151</v>
      </c>
      <c r="D27" s="1" t="s">
        <v>152</v>
      </c>
      <c r="F27" s="2">
        <v>1</v>
      </c>
      <c r="G27" s="2" t="s">
        <v>14</v>
      </c>
      <c r="H27" s="1" t="s">
        <v>150</v>
      </c>
      <c r="I27" s="1" t="s">
        <v>153</v>
      </c>
      <c r="J27" s="1" t="s">
        <v>17</v>
      </c>
      <c r="K27">
        <f>0.507*F27</f>
        <v>0.50700000000000001</v>
      </c>
      <c r="L27" s="3" t="s">
        <v>154</v>
      </c>
    </row>
    <row r="28" spans="1:12" x14ac:dyDescent="0.25">
      <c r="A28" s="2">
        <v>27</v>
      </c>
      <c r="B28" s="1" t="s">
        <v>155</v>
      </c>
      <c r="C28" s="1" t="s">
        <v>156</v>
      </c>
      <c r="D28" s="1" t="s">
        <v>157</v>
      </c>
      <c r="F28" s="2">
        <v>1</v>
      </c>
      <c r="G28" s="2" t="s">
        <v>158</v>
      </c>
      <c r="H28" s="1" t="s">
        <v>155</v>
      </c>
      <c r="I28" s="1" t="s">
        <v>159</v>
      </c>
      <c r="J28" s="1" t="s">
        <v>17</v>
      </c>
      <c r="K28">
        <f>7.13*F28</f>
        <v>7.13</v>
      </c>
      <c r="L28" s="3" t="s">
        <v>160</v>
      </c>
    </row>
    <row r="29" spans="1:12" x14ac:dyDescent="0.25">
      <c r="A29" s="2">
        <v>28</v>
      </c>
      <c r="B29" s="1" t="s">
        <v>161</v>
      </c>
      <c r="C29" s="1" t="s">
        <v>162</v>
      </c>
      <c r="D29" s="1" t="s">
        <v>163</v>
      </c>
      <c r="F29" s="2">
        <v>1</v>
      </c>
      <c r="G29" s="2" t="s">
        <v>14</v>
      </c>
      <c r="H29" s="1" t="s">
        <v>161</v>
      </c>
      <c r="I29" s="1" t="s">
        <v>164</v>
      </c>
      <c r="J29" s="1" t="s">
        <v>17</v>
      </c>
      <c r="K29">
        <f>8.03*F29</f>
        <v>8.0299999999999994</v>
      </c>
      <c r="L29" s="3" t="s">
        <v>165</v>
      </c>
    </row>
    <row r="30" spans="1:12" x14ac:dyDescent="0.25">
      <c r="A30" s="2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2">
        <v>1</v>
      </c>
      <c r="G30" s="2" t="s">
        <v>170</v>
      </c>
      <c r="H30" s="1" t="s">
        <v>171</v>
      </c>
      <c r="I30" s="1" t="s">
        <v>159</v>
      </c>
      <c r="J30" s="1" t="s">
        <v>17</v>
      </c>
      <c r="K30">
        <f>0.576*F30</f>
        <v>0.57599999999999996</v>
      </c>
      <c r="L30" s="3" t="s">
        <v>172</v>
      </c>
    </row>
    <row r="31" spans="1:12" x14ac:dyDescent="0.25">
      <c r="A31" s="2">
        <v>30</v>
      </c>
      <c r="B31" s="1" t="s">
        <v>173</v>
      </c>
      <c r="C31" s="1" t="s">
        <v>174</v>
      </c>
      <c r="D31" s="1" t="s">
        <v>152</v>
      </c>
      <c r="E31" s="1" t="s">
        <v>175</v>
      </c>
      <c r="F31" s="4" t="s">
        <v>176</v>
      </c>
      <c r="G31" s="1" t="s">
        <v>177</v>
      </c>
      <c r="H31" s="1" t="s">
        <v>173</v>
      </c>
      <c r="I31" s="1" t="s">
        <v>159</v>
      </c>
      <c r="J31" s="1" t="s">
        <v>17</v>
      </c>
      <c r="K31">
        <f>0.515*F31</f>
        <v>0.51500000000000001</v>
      </c>
      <c r="L31" s="3" t="s">
        <v>178</v>
      </c>
    </row>
    <row r="32" spans="1:12" customFormat="1" x14ac:dyDescent="0.25">
      <c r="A32" s="2">
        <v>31</v>
      </c>
      <c r="B32" t="s">
        <v>179</v>
      </c>
      <c r="D32" s="1"/>
      <c r="E32" t="s">
        <v>180</v>
      </c>
      <c r="F32">
        <v>1</v>
      </c>
      <c r="G32" s="2" t="s">
        <v>14</v>
      </c>
      <c r="J32" s="1" t="s">
        <v>181</v>
      </c>
      <c r="K32">
        <f>12*F32</f>
        <v>12</v>
      </c>
      <c r="L32" s="5" t="s">
        <v>182</v>
      </c>
    </row>
    <row r="33" spans="1:12" customFormat="1" x14ac:dyDescent="0.25">
      <c r="A33" s="2">
        <v>32</v>
      </c>
      <c r="B33" t="s">
        <v>183</v>
      </c>
      <c r="D33" s="1"/>
      <c r="E33" t="s">
        <v>184</v>
      </c>
      <c r="F33" s="2">
        <v>1</v>
      </c>
      <c r="G33" s="2" t="s">
        <v>14</v>
      </c>
      <c r="J33" s="1" t="s">
        <v>185</v>
      </c>
      <c r="K33">
        <v>4</v>
      </c>
      <c r="L33" s="5" t="s">
        <v>186</v>
      </c>
    </row>
    <row r="34" spans="1:12" x14ac:dyDescent="0.25">
      <c r="A34" s="2"/>
      <c r="L34" s="3"/>
    </row>
    <row r="35" spans="1:12" x14ac:dyDescent="0.25">
      <c r="A35" s="2"/>
      <c r="F35" s="2"/>
      <c r="G35" s="2"/>
    </row>
    <row r="36" spans="1:12" x14ac:dyDescent="0.25">
      <c r="A36" s="2"/>
      <c r="B36" s="1" t="s">
        <v>187</v>
      </c>
      <c r="C36" s="1" t="s">
        <v>188</v>
      </c>
      <c r="F36" s="2"/>
      <c r="G36" s="2"/>
      <c r="I36" s="6" t="s">
        <v>189</v>
      </c>
      <c r="J36" s="6"/>
      <c r="K36" s="7">
        <f>SUM(K2:K33)</f>
        <v>54.907000000000004</v>
      </c>
      <c r="L36" s="1" t="s">
        <v>190</v>
      </c>
    </row>
    <row r="37" spans="1:12" x14ac:dyDescent="0.25">
      <c r="B37" s="1" t="s">
        <v>191</v>
      </c>
      <c r="C37" s="1" t="s">
        <v>192</v>
      </c>
      <c r="F37" s="2"/>
      <c r="G37" s="2"/>
      <c r="I37" s="6"/>
      <c r="J37" s="6"/>
    </row>
    <row r="39" spans="1:12" x14ac:dyDescent="0.25">
      <c r="F39" s="2"/>
      <c r="G39" s="2"/>
    </row>
  </sheetData>
  <mergeCells count="2">
    <mergeCell ref="I36:J36"/>
    <mergeCell ref="I37:J37"/>
  </mergeCells>
  <conditionalFormatting sqref="K2:K30">
    <cfRule type="cellIs" dxfId="5" priority="5" operator="greaterThan">
      <formula>1</formula>
    </cfRule>
    <cfRule type="cellIs" dxfId="4" priority="6" operator="greaterThan">
      <formula>1</formula>
    </cfRule>
  </conditionalFormatting>
  <conditionalFormatting sqref="K31">
    <cfRule type="cellIs" dxfId="3" priority="3" operator="greaterThan">
      <formula>1</formula>
    </cfRule>
    <cfRule type="cellIs" dxfId="2" priority="4" operator="greaterThan">
      <formula>1</formula>
    </cfRule>
  </conditionalFormatting>
  <conditionalFormatting sqref="K2:K32">
    <cfRule type="cellIs" dxfId="1" priority="2" operator="greaterThan">
      <formula>1</formula>
    </cfRule>
  </conditionalFormatting>
  <conditionalFormatting sqref="K2:K35 K37:K1048576">
    <cfRule type="cellIs" dxfId="0" priority="1" operator="greaterThan">
      <formula>1</formula>
    </cfRule>
  </conditionalFormatting>
  <hyperlinks>
    <hyperlink ref="L29" r:id="rId1" xr:uid="{04EFED3F-E6A8-43FD-9C47-792A752F116D}"/>
    <hyperlink ref="L27" r:id="rId2" xr:uid="{BA1F208C-4813-4099-B83C-DF489BA7FA8B}"/>
    <hyperlink ref="L15" r:id="rId3" xr:uid="{03D078E2-71BF-478C-AF7F-F492BE1A20BB}"/>
    <hyperlink ref="L17" r:id="rId4" xr:uid="{F0708ACE-AF4F-4C1D-871E-751F283BE136}"/>
    <hyperlink ref="L18" r:id="rId5" xr:uid="{6C9DC560-6CA3-4CC6-903E-8EDC5C75BDD4}"/>
    <hyperlink ref="L26" r:id="rId6" xr:uid="{4E677FAA-ADD8-49B1-813E-5C7B9E56A82D}"/>
    <hyperlink ref="L20" r:id="rId7" xr:uid="{3D30E389-D61A-46F2-A18A-D64BA5B9A692}"/>
    <hyperlink ref="L19" r:id="rId8" xr:uid="{3FCC16CD-B6F6-4055-8C68-1FFE7E3684C2}"/>
    <hyperlink ref="L13" r:id="rId9" xr:uid="{7B58DD73-74C7-4AE7-9E5D-CCF08B5B75F6}"/>
    <hyperlink ref="L12" r:id="rId10" xr:uid="{0F6EBC60-DCAB-43DD-9D5F-24109E510A93}"/>
    <hyperlink ref="L2" r:id="rId11" xr:uid="{26D24ACA-DE15-4336-B152-6AD82FB64B03}"/>
    <hyperlink ref="L3" r:id="rId12" xr:uid="{C11B773F-6619-46C0-88C0-2B34EABACD6C}"/>
    <hyperlink ref="L4" r:id="rId13" xr:uid="{F365CC12-B906-421D-881F-2367A2A07915}"/>
    <hyperlink ref="L5" r:id="rId14" xr:uid="{559770A6-C9E6-4D19-B835-49529ED3647C}"/>
    <hyperlink ref="L6" r:id="rId15" xr:uid="{62F86ACC-4D26-46A4-91EC-44E0787B285B}"/>
    <hyperlink ref="L8" r:id="rId16" xr:uid="{6428DD58-A863-4286-B793-3D0CA0654E64}"/>
    <hyperlink ref="L10" r:id="rId17" xr:uid="{EF10C5D2-A5D4-4D15-A3A1-200E27EBCCA7}"/>
    <hyperlink ref="L11" r:id="rId18" xr:uid="{4448699B-95D5-4F18-93FF-CDED8078A9C3}"/>
    <hyperlink ref="L25" r:id="rId19" xr:uid="{ABB7ACE7-4A66-4A71-BB2A-463EE34D3759}"/>
    <hyperlink ref="L16" r:id="rId20" xr:uid="{17D08664-F5B7-4075-8577-C53C369A8337}"/>
    <hyperlink ref="L24" r:id="rId21" xr:uid="{855CE2EA-010E-4A2E-8E39-848CE9E8286A}"/>
    <hyperlink ref="L28" r:id="rId22" xr:uid="{DCE91FCE-11E1-4289-8B2C-400DB93896DB}"/>
    <hyperlink ref="L14" r:id="rId23" xr:uid="{A3F77843-F31E-4578-90D4-367ED5818794}"/>
    <hyperlink ref="L30" r:id="rId24" xr:uid="{45CC1136-D3A7-4F66-9B00-762C3F3F55E2}"/>
    <hyperlink ref="L32" r:id="rId25" xr:uid="{ACDAD68F-4D8E-4055-97B1-7E3D5F062DA5}"/>
    <hyperlink ref="L33" r:id="rId26" xr:uid="{906C41A1-8DE6-446F-A767-DCAA269F9E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LunarEclipse_BOM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2019-03-02T11:58:42Z</dcterms:created>
  <dcterms:modified xsi:type="dcterms:W3CDTF">2019-03-02T11:59:56Z</dcterms:modified>
</cp:coreProperties>
</file>