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GitLab\espresso-scale\Hardware\Documents\"/>
    </mc:Choice>
  </mc:AlternateContent>
  <xr:revisionPtr revIDLastSave="0" documentId="13_ncr:1_{96CE2C4F-B034-4381-BEAD-694C7C80BA9E}" xr6:coauthVersionLast="41" xr6:coauthVersionMax="41" xr10:uidLastSave="{00000000-0000-0000-0000-000000000000}"/>
  <bookViews>
    <workbookView xWindow="28680" yWindow="-120" windowWidth="29040" windowHeight="15840" xr2:uid="{4490CBD2-E9A5-4DF7-B0AE-8EC72A47803C}"/>
  </bookViews>
  <sheets>
    <sheet name="PRO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30" i="1"/>
  <c r="K42" i="1"/>
  <c r="K41" i="1"/>
  <c r="K40" i="1"/>
  <c r="K39" i="1"/>
  <c r="K38" i="1"/>
  <c r="K37" i="1"/>
  <c r="K36" i="1"/>
  <c r="K35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3" i="1"/>
  <c r="K12" i="1"/>
  <c r="K9" i="1" l="1"/>
  <c r="K11" i="1" l="1"/>
  <c r="K10" i="1"/>
  <c r="K8" i="1"/>
  <c r="K6" i="1"/>
  <c r="K5" i="1"/>
  <c r="K4" i="1"/>
  <c r="K3" i="1"/>
  <c r="K2" i="1"/>
  <c r="K46" i="1" l="1"/>
</calcChain>
</file>

<file path=xl/sharedStrings.xml><?xml version="1.0" encoding="utf-8"?>
<sst xmlns="http://schemas.openxmlformats.org/spreadsheetml/2006/main" count="356" uniqueCount="227">
  <si>
    <t>ID</t>
  </si>
  <si>
    <t>Name</t>
  </si>
  <si>
    <t>Designator</t>
  </si>
  <si>
    <t>Footprint</t>
  </si>
  <si>
    <t>quick info</t>
  </si>
  <si>
    <t>Quantity</t>
  </si>
  <si>
    <t>Manufacturer Part</t>
  </si>
  <si>
    <t>Manufacturer</t>
  </si>
  <si>
    <t>Supplier</t>
  </si>
  <si>
    <t>cost (euro for 1 unit)</t>
  </si>
  <si>
    <t>Supplier URL</t>
  </si>
  <si>
    <t>4.7u</t>
  </si>
  <si>
    <t>0805</t>
  </si>
  <si>
    <t>4.7uF, 16V</t>
  </si>
  <si>
    <t>YES</t>
  </si>
  <si>
    <t>GRM21BR71C475KE51L</t>
  </si>
  <si>
    <t>murata</t>
  </si>
  <si>
    <t>mouser</t>
  </si>
  <si>
    <t>https://gr.mouser.com/ProductDetail/GRM21BR71C475KE51L/</t>
  </si>
  <si>
    <t>1u</t>
  </si>
  <si>
    <t>1uF, 16V</t>
  </si>
  <si>
    <t>GRM21BR71C105JA01K</t>
  </si>
  <si>
    <t>https://gr.mouser.com/ProductDetail/GRM21BR71C105JA01K/</t>
  </si>
  <si>
    <t>10u</t>
  </si>
  <si>
    <t>10uF, 16V</t>
  </si>
  <si>
    <t>GRM21BC81C106KE15K</t>
  </si>
  <si>
    <t>https://gr.mouser.com/ProductDetail/GRM21BC81C106KE15K/</t>
  </si>
  <si>
    <t>0.1u</t>
  </si>
  <si>
    <t>0.1uF, 16V</t>
  </si>
  <si>
    <t>CC0805JRX7R7BB104</t>
  </si>
  <si>
    <t>yageo</t>
  </si>
  <si>
    <t>https://gr.mouser.com/ProductDetail/CC0805JRX7R7BB104/</t>
  </si>
  <si>
    <t>10n</t>
  </si>
  <si>
    <t>C9</t>
  </si>
  <si>
    <t>0.01uF (10nF), 50V</t>
  </si>
  <si>
    <t>885012207092</t>
  </si>
  <si>
    <t>Wurth</t>
  </si>
  <si>
    <t>https://gr.mouser.com/ProductDetail/710-885012207092/</t>
  </si>
  <si>
    <t>2.2u</t>
  </si>
  <si>
    <t>C17</t>
  </si>
  <si>
    <t>2.2uF, 16V</t>
  </si>
  <si>
    <t>Might lose accuracy/stability</t>
  </si>
  <si>
    <t>GCM21BR71A225JA37L</t>
  </si>
  <si>
    <t>https://gr.mouser.com/ProductDetail/GCM21BR71A225JA37L/</t>
  </si>
  <si>
    <t>C11,C12</t>
  </si>
  <si>
    <t>VJ0805G225KXQTW1BC</t>
  </si>
  <si>
    <t>https://gr.mouser.com/ProductDetail/77-VJ0805G225KXQTBC/</t>
  </si>
  <si>
    <t>0.1u PPS ECH-U1C104GX5</t>
  </si>
  <si>
    <t>C13,C14</t>
  </si>
  <si>
    <t>1210</t>
  </si>
  <si>
    <t>0.1uF PPS, 16V</t>
  </si>
  <si>
    <t>ECH-U1C104GX5</t>
  </si>
  <si>
    <t>Panasonic</t>
  </si>
  <si>
    <t>https://gr.mouser.com/ProductDetail/667-ECH-U1C104GX5/</t>
  </si>
  <si>
    <t>100p NP0</t>
  </si>
  <si>
    <t>C15,C16,C18,C19</t>
  </si>
  <si>
    <t>100pF, NP0, 50V, 1%</t>
  </si>
  <si>
    <t>GRM2165C1H101FA01D</t>
  </si>
  <si>
    <t>Murata</t>
  </si>
  <si>
    <t>https://gr.mouser.com/ProductDetail/GRM2165C1H101FA01D/</t>
  </si>
  <si>
    <t>100uF (T)</t>
  </si>
  <si>
    <t>C20</t>
  </si>
  <si>
    <t>Case C</t>
  </si>
  <si>
    <t>100uF, Tantalum, 10V</t>
  </si>
  <si>
    <t>TP3C107K010D0900AS</t>
  </si>
  <si>
    <t>VISHAY</t>
  </si>
  <si>
    <t>https://gr.mouser.com/ProductDetail/TP3C107K010D0900AS/</t>
  </si>
  <si>
    <t>DF3A-2P-2DS</t>
  </si>
  <si>
    <t>CN1,CN2</t>
  </si>
  <si>
    <t>power/battery connector</t>
  </si>
  <si>
    <t>Hirose</t>
  </si>
  <si>
    <t>https://gr.mouser.com/ProductDetail/DF3A-2P-2DS/</t>
  </si>
  <si>
    <t>2.54_HEADER_2P</t>
  </si>
  <si>
    <t>CN3,CN5</t>
  </si>
  <si>
    <t>2P_2.54</t>
  </si>
  <si>
    <t>serial/5V bypass power</t>
  </si>
  <si>
    <t>Header-M2.54_1x8</t>
  </si>
  <si>
    <t>CN4</t>
  </si>
  <si>
    <t>210S-1X8P</t>
  </si>
  <si>
    <t>oled/tft SPI connector</t>
  </si>
  <si>
    <t>Header1x3_2.54</t>
  </si>
  <si>
    <t>CN6,CN7,CN8</t>
  </si>
  <si>
    <t>BAT20JFILM</t>
  </si>
  <si>
    <t>D1</t>
  </si>
  <si>
    <t>SOD-323</t>
  </si>
  <si>
    <t>STMicroelectronics</t>
  </si>
  <si>
    <t>https://gr.mouser.com/ProductDetail/BAT20JFILM/</t>
  </si>
  <si>
    <t>F1,F2,F3,F4,F5,F6</t>
  </si>
  <si>
    <t>0603 </t>
  </si>
  <si>
    <t>feed through caps for the digital signal lines of the ADC. Works fine without them.</t>
  </si>
  <si>
    <t>Yes,you can also omit them but be carefull not to short with G when using bypass cable :)</t>
  </si>
  <si>
    <t>NFM18CC101R1C3D</t>
  </si>
  <si>
    <t>MuRata</t>
  </si>
  <si>
    <t>https://gr.mouser.com/ProductDetail/81-NFM18CC101R1C3D/</t>
  </si>
  <si>
    <t>CHRG</t>
  </si>
  <si>
    <t>LED1</t>
  </si>
  <si>
    <t>2V, 20mA</t>
  </si>
  <si>
    <t>150080YS75000</t>
  </si>
  <si>
    <t>https://gr.mouser.com/ProductDetail/150080YS75000/</t>
  </si>
  <si>
    <t>LOW BAT</t>
  </si>
  <si>
    <t>LED2</t>
  </si>
  <si>
    <t>1.75V , for low battery warning</t>
  </si>
  <si>
    <t>APTD2012LSURCK</t>
  </si>
  <si>
    <t>Kingbright</t>
  </si>
  <si>
    <t>https://gr.mouser.com/ProductDetail/604-APTD2012LSURCK/</t>
  </si>
  <si>
    <t>INDICATOR</t>
  </si>
  <si>
    <t>LED3</t>
  </si>
  <si>
    <t>Yes, you can also omit it</t>
  </si>
  <si>
    <t>150080BS75000</t>
  </si>
  <si>
    <t>https://gr.mouser.com/ProductDetail/150080BS75000/</t>
  </si>
  <si>
    <t>SQ2303ES-T1_GE3</t>
  </si>
  <si>
    <t>SOT-23(SOT-23-3)</t>
  </si>
  <si>
    <t>https://gr.mouser.com/ProductDetail/SQ2303ES-T1_GE3/</t>
  </si>
  <si>
    <t>10k</t>
  </si>
  <si>
    <t>10K, 1%</t>
  </si>
  <si>
    <t>ERJ-6ENF1002V</t>
  </si>
  <si>
    <t>https://gr.mouser.com/ProductDetail/ERJ-6ENF1002V/</t>
  </si>
  <si>
    <t>1k</t>
  </si>
  <si>
    <t>R2,R15</t>
  </si>
  <si>
    <t>1K, 1%</t>
  </si>
  <si>
    <t>ERJ-6ENF1001V</t>
  </si>
  <si>
    <t>https://gr.mouser.com/ProductDetail/ERJ-6ENF1001V/</t>
  </si>
  <si>
    <t>2k</t>
  </si>
  <si>
    <t>R3</t>
  </si>
  <si>
    <t>2K, 1%</t>
  </si>
  <si>
    <t>ERJ-6ENF2001V</t>
  </si>
  <si>
    <t>https://gr.mouser.com/ProductDetail/667-ERJ-6ENF2001V/</t>
  </si>
  <si>
    <t>330R</t>
  </si>
  <si>
    <t>R4,R14</t>
  </si>
  <si>
    <t>330R, 1%</t>
  </si>
  <si>
    <t>CRCW0805330RFKEAC</t>
  </si>
  <si>
    <t>https://gr.mouser.com/ProductDetail/71-CRCW0805330RFKEAC/</t>
  </si>
  <si>
    <t>47K</t>
  </si>
  <si>
    <t>R7,R12</t>
  </si>
  <si>
    <t>47K,1%</t>
  </si>
  <si>
    <t>ERJ-6ENF4702V</t>
  </si>
  <si>
    <t>https://www.mouser.com/ProductDetail/667-ERJ-6ENF4702V/</t>
  </si>
  <si>
    <t>100R</t>
  </si>
  <si>
    <t>100R, 1%</t>
  </si>
  <si>
    <t>ERJ-6ENF1000V</t>
  </si>
  <si>
    <t>https://gr.mouser.com/ProductDetail/ERJ-6ENF1000V/</t>
  </si>
  <si>
    <t>100K</t>
  </si>
  <si>
    <t>100K, 1%</t>
  </si>
  <si>
    <t>ERJ-6ENF1003V</t>
  </si>
  <si>
    <t>https://gr.mouser.com/ProductDetail/667-ERJ-6ENF1003V/</t>
  </si>
  <si>
    <t>RESET</t>
  </si>
  <si>
    <t>SW1</t>
  </si>
  <si>
    <t>PTS525SM15SMTR2LFS</t>
  </si>
  <si>
    <t>C&amp;K</t>
  </si>
  <si>
    <t>https://gr.mouser.com/ProductDetail/611-PTS525SM15SMTR2/</t>
  </si>
  <si>
    <t>IO0</t>
  </si>
  <si>
    <t>SW2</t>
  </si>
  <si>
    <t>TLV75533PDBVR</t>
  </si>
  <si>
    <t>U1</t>
  </si>
  <si>
    <t>SOT-23-5</t>
  </si>
  <si>
    <t>main LDO (500mA)</t>
  </si>
  <si>
    <t>TI</t>
  </si>
  <si>
    <t>https://gr.mouser.com/ProductDetail/595-TLV75533PDBVR/</t>
  </si>
  <si>
    <t>MCP73831T-2ATI/OT</t>
  </si>
  <si>
    <t>U2</t>
  </si>
  <si>
    <t>MICROCHIP</t>
  </si>
  <si>
    <t>https://gr.mouser.com/ProductDetail/MCP73831T-2ATI-OT/</t>
  </si>
  <si>
    <t>TLV809K33DBVR</t>
  </si>
  <si>
    <t>U3</t>
  </si>
  <si>
    <t>SOT-23-3</t>
  </si>
  <si>
    <t>2.93V, Active-low,Push-pull</t>
  </si>
  <si>
    <t>Yes, it is only for low battery warning... you can completely remove it, along with LED2 and R12</t>
  </si>
  <si>
    <t>https://gr.mouser.com/ProductDetail/595-TLV809K33DBVR</t>
  </si>
  <si>
    <t>ESP32_ESP_WROOM_32U</t>
  </si>
  <si>
    <t>U4</t>
  </si>
  <si>
    <t>Yes, use any other with same footprint (ex. 32D with antenna)</t>
  </si>
  <si>
    <t>ESP32-WROOM-32U</t>
  </si>
  <si>
    <t>Espressif</t>
  </si>
  <si>
    <t>https://gr.mouser.com/ProductDetail/ESP32-WROOM-32U/</t>
  </si>
  <si>
    <t>TPS7A0533PDBVR</t>
  </si>
  <si>
    <t>U5</t>
  </si>
  <si>
    <t>ADC LDO (200mA)</t>
  </si>
  <si>
    <t>1</t>
  </si>
  <si>
    <t>https://gr.mouser.com/ProductDetail/595-TPS7A0533PDBVR/</t>
  </si>
  <si>
    <t>ADS1232IPWR</t>
  </si>
  <si>
    <t>U6</t>
  </si>
  <si>
    <t>TSSOP-24</t>
  </si>
  <si>
    <t>r u kidding me ?</t>
  </si>
  <si>
    <t>https://gr.mouser.com/ProductDetail/ADS1232IPWR/</t>
  </si>
  <si>
    <t>OLED/TFT with SPI interface (can also use any other interface using the same pins). Be carefull with VCC/GND pins. Might be the other way around.</t>
  </si>
  <si>
    <t>aliexpress</t>
  </si>
  <si>
    <t>https://www.aliexpress.com/item/IPS-0-96-inch-7P-SPI-HD-65K-Full-Color-LCD-Module-ST7735-Drive-IC-80/32859445140.html</t>
  </si>
  <si>
    <t>lipo battery</t>
  </si>
  <si>
    <t>1600mAh</t>
  </si>
  <si>
    <t>grobotronics</t>
  </si>
  <si>
    <t>https://grobotronics.com/polymer-lithium-ion-battery-3.7v-1600mah.html</t>
  </si>
  <si>
    <t>antenna</t>
  </si>
  <si>
    <t>Optional, will work without in close range</t>
  </si>
  <si>
    <t>ANTX100P011B24003</t>
  </si>
  <si>
    <t>Yageo</t>
  </si>
  <si>
    <t>https://gr.mouser.com/ProductDetail/603-ANTX100P011B2400/</t>
  </si>
  <si>
    <t>load cell</t>
  </si>
  <si>
    <t>200g-500g high precision for espresso, 500g++ for other</t>
  </si>
  <si>
    <t>https://www.aliexpress.com/item/200g-small-range-high-precision-weighing-sensor-load-cell-weight-sensor/32746278566.html</t>
  </si>
  <si>
    <t>Try Cheaper ?</t>
  </si>
  <si>
    <t>Cost (w/o VAT):</t>
  </si>
  <si>
    <t>C5</t>
  </si>
  <si>
    <t>Yes, use any other, but of high quality. Try one with 4.7-5Voutput</t>
  </si>
  <si>
    <t>R10,R11</t>
  </si>
  <si>
    <t>0R</t>
  </si>
  <si>
    <t>R8,R9</t>
  </si>
  <si>
    <t>C1,C7</t>
  </si>
  <si>
    <t>C2,C3,C4,C10</t>
  </si>
  <si>
    <t>C6,C8,C23</t>
  </si>
  <si>
    <t>C25,C26,C27,C28</t>
  </si>
  <si>
    <t>1uF Feed through</t>
  </si>
  <si>
    <t>NFM21PC105B1C3D</t>
  </si>
  <si>
    <t>https://gr.mouser.com/ProductDetail/NFM21PC105B1C3D/</t>
  </si>
  <si>
    <t>external buttons</t>
  </si>
  <si>
    <t>Q1,Q2</t>
  </si>
  <si>
    <t>R1,R5,R6,R17,R18</t>
  </si>
  <si>
    <t>RC0805FR-130RL</t>
  </si>
  <si>
    <t>0R, 1%</t>
  </si>
  <si>
    <t>https://gr.mouser.com/ProductDetail/603-RC0805FR-130RL/</t>
  </si>
  <si>
    <t>R13,R16,R19</t>
  </si>
  <si>
    <t>R20</t>
  </si>
  <si>
    <t>???R</t>
  </si>
  <si>
    <t>optional, to add some R to the output of the LDO. More info on assembly guide.</t>
  </si>
  <si>
    <t>C24</t>
  </si>
  <si>
    <t>Optional 0.01uF for low noise, read assembly guide</t>
  </si>
  <si>
    <t>100pF feed through</t>
  </si>
  <si>
    <t>1u feed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</si>
</sst>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49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.mouser.com/ProductDetail/GRM2165C1H101FA01D/" TargetMode="External"/><Relationship Id="rId13" Type="http://schemas.openxmlformats.org/officeDocument/2006/relationships/hyperlink" Target="https://gr.mouser.com/ProductDetail/150080YS75000/" TargetMode="External"/><Relationship Id="rId18" Type="http://schemas.openxmlformats.org/officeDocument/2006/relationships/hyperlink" Target="https://gr.mouser.com/ProductDetail/ESP32-WROOM-32U/" TargetMode="External"/><Relationship Id="rId26" Type="http://schemas.openxmlformats.org/officeDocument/2006/relationships/hyperlink" Target="https://www.aliexpress.com/item/200g-small-range-high-precision-weighing-sensor-load-cell-weight-sensor/32746278566.html" TargetMode="External"/><Relationship Id="rId3" Type="http://schemas.openxmlformats.org/officeDocument/2006/relationships/hyperlink" Target="https://gr.mouser.com/ProductDetail/GRM21BC81C106KE15K/" TargetMode="External"/><Relationship Id="rId21" Type="http://schemas.openxmlformats.org/officeDocument/2006/relationships/hyperlink" Target="https://gr.mouser.com/ProductDetail/71-CRCW0805330RFKEAC/" TargetMode="External"/><Relationship Id="rId7" Type="http://schemas.openxmlformats.org/officeDocument/2006/relationships/hyperlink" Target="https://gr.mouser.com/ProductDetail/667-ECH-U1C104GX5/" TargetMode="External"/><Relationship Id="rId12" Type="http://schemas.openxmlformats.org/officeDocument/2006/relationships/hyperlink" Target="https://gr.mouser.com/ProductDetail/81-NFM18CC101R1C3D/" TargetMode="External"/><Relationship Id="rId17" Type="http://schemas.openxmlformats.org/officeDocument/2006/relationships/hyperlink" Target="https://gr.mouser.com/ProductDetail/667-ERJ-6ENF1003V/" TargetMode="External"/><Relationship Id="rId25" Type="http://schemas.openxmlformats.org/officeDocument/2006/relationships/hyperlink" Target="https://grobotronics.com/polymer-lithium-ion-battery-3.7v-1600mah.html" TargetMode="External"/><Relationship Id="rId2" Type="http://schemas.openxmlformats.org/officeDocument/2006/relationships/hyperlink" Target="https://gr.mouser.com/ProductDetail/GRM21BR71C105JA01K/" TargetMode="External"/><Relationship Id="rId16" Type="http://schemas.openxmlformats.org/officeDocument/2006/relationships/hyperlink" Target="https://gr.mouser.com/ProductDetail/ERJ-6ENF1002V/" TargetMode="External"/><Relationship Id="rId20" Type="http://schemas.openxmlformats.org/officeDocument/2006/relationships/hyperlink" Target="https://gr.mouser.com/ProductDetail/667-ERJ-6ENF2001V/" TargetMode="External"/><Relationship Id="rId1" Type="http://schemas.openxmlformats.org/officeDocument/2006/relationships/hyperlink" Target="https://gr.mouser.com/ProductDetail/GRM21BR71C475KE51L/" TargetMode="External"/><Relationship Id="rId6" Type="http://schemas.openxmlformats.org/officeDocument/2006/relationships/hyperlink" Target="https://gr.mouser.com/ProductDetail/77-VJ0805G225KXQTBC/" TargetMode="External"/><Relationship Id="rId11" Type="http://schemas.openxmlformats.org/officeDocument/2006/relationships/hyperlink" Target="https://gr.mouser.com/ProductDetail/BAT20JFILM/" TargetMode="External"/><Relationship Id="rId24" Type="http://schemas.openxmlformats.org/officeDocument/2006/relationships/hyperlink" Target="https://www.aliexpress.com/item/IPS-0-96-inch-7P-SPI-HD-65K-Full-Color-LCD-Module-ST7735-Drive-IC-80/32859445140.html" TargetMode="External"/><Relationship Id="rId5" Type="http://schemas.openxmlformats.org/officeDocument/2006/relationships/hyperlink" Target="https://gr.mouser.com/ProductDetail/GCM21BR71A225JA37L/" TargetMode="External"/><Relationship Id="rId15" Type="http://schemas.openxmlformats.org/officeDocument/2006/relationships/hyperlink" Target="https://gr.mouser.com/ProductDetail/SQ2303ES-T1_GE3/" TargetMode="External"/><Relationship Id="rId23" Type="http://schemas.openxmlformats.org/officeDocument/2006/relationships/hyperlink" Target="https://gr.mouser.com/ProductDetail/ADS1232IPWR/" TargetMode="External"/><Relationship Id="rId28" Type="http://schemas.openxmlformats.org/officeDocument/2006/relationships/hyperlink" Target="https://gr.mouser.com/ProductDetail/595-TLV75533PDBVR/" TargetMode="External"/><Relationship Id="rId10" Type="http://schemas.openxmlformats.org/officeDocument/2006/relationships/hyperlink" Target="https://gr.mouser.com/ProductDetail/DF3A-2P-2DS/" TargetMode="External"/><Relationship Id="rId19" Type="http://schemas.openxmlformats.org/officeDocument/2006/relationships/hyperlink" Target="https://gr.mouser.com/ProductDetail/ERJ-6ENF1001V/" TargetMode="External"/><Relationship Id="rId4" Type="http://schemas.openxmlformats.org/officeDocument/2006/relationships/hyperlink" Target="https://gr.mouser.com/ProductDetail/CC0805JRX7R7BB104/" TargetMode="External"/><Relationship Id="rId9" Type="http://schemas.openxmlformats.org/officeDocument/2006/relationships/hyperlink" Target="https://gr.mouser.com/ProductDetail/TP3C107K010D0900AS/" TargetMode="External"/><Relationship Id="rId14" Type="http://schemas.openxmlformats.org/officeDocument/2006/relationships/hyperlink" Target="https://gr.mouser.com/ProductDetail/604-APTD2012LSURCK/" TargetMode="External"/><Relationship Id="rId22" Type="http://schemas.openxmlformats.org/officeDocument/2006/relationships/hyperlink" Target="https://gr.mouser.com/ProductDetail/MCP73831T-2ATI-OT/" TargetMode="External"/><Relationship Id="rId27" Type="http://schemas.openxmlformats.org/officeDocument/2006/relationships/hyperlink" Target="https://gr.mouser.com/ProductDetail/595-TLV809K33DBV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08D4-7E41-430D-BEE3-9FF3B06B3879}">
  <dimension ref="A1:P46"/>
  <sheetViews>
    <sheetView tabSelected="1" topLeftCell="A10" workbookViewId="0">
      <selection activeCell="E19" sqref="E19"/>
    </sheetView>
  </sheetViews>
  <sheetFormatPr defaultRowHeight="15" x14ac:dyDescent="0.25"/>
  <cols>
    <col min="1" max="1" width="9.140625" style="6"/>
    <col min="2" max="2" width="22.7109375" style="6" customWidth="1"/>
    <col min="3" max="3" width="16" style="6" bestFit="1" customWidth="1"/>
    <col min="4" max="4" width="9.140625" style="6"/>
    <col min="5" max="5" width="31.28515625" style="12" customWidth="1"/>
    <col min="6" max="6" width="9.140625" style="6"/>
    <col min="7" max="7" width="16.42578125" style="6" customWidth="1"/>
    <col min="8" max="8" width="21.5703125" style="6" bestFit="1" customWidth="1"/>
    <col min="9" max="9" width="18" style="6" bestFit="1" customWidth="1"/>
    <col min="10" max="10" width="12.140625" style="6" bestFit="1" customWidth="1"/>
    <col min="11" max="11" width="19.28515625" style="6" bestFit="1" customWidth="1"/>
    <col min="12" max="12" width="118.42578125" style="6" bestFit="1" customWidth="1"/>
    <col min="13" max="16" width="9.140625" style="6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199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10</v>
      </c>
      <c r="M1" s="2"/>
      <c r="N1" s="2"/>
      <c r="O1" s="2"/>
      <c r="P1" s="2"/>
    </row>
    <row r="2" spans="1:16" x14ac:dyDescent="0.25">
      <c r="A2" s="6">
        <v>1</v>
      </c>
      <c r="B2" s="6" t="s">
        <v>11</v>
      </c>
      <c r="C2" s="6" t="s">
        <v>207</v>
      </c>
      <c r="D2" s="7" t="s">
        <v>12</v>
      </c>
      <c r="E2" s="8" t="s">
        <v>13</v>
      </c>
      <c r="F2" s="9">
        <v>4</v>
      </c>
      <c r="G2" s="9" t="s">
        <v>14</v>
      </c>
      <c r="H2" s="7" t="s">
        <v>15</v>
      </c>
      <c r="I2" s="7" t="s">
        <v>16</v>
      </c>
      <c r="J2" s="7" t="s">
        <v>17</v>
      </c>
      <c r="K2" s="6">
        <f>0.21*F2</f>
        <v>0.84</v>
      </c>
      <c r="L2" s="10" t="s">
        <v>18</v>
      </c>
    </row>
    <row r="3" spans="1:16" x14ac:dyDescent="0.25">
      <c r="A3" s="6">
        <v>2</v>
      </c>
      <c r="B3" s="6" t="s">
        <v>19</v>
      </c>
      <c r="C3" s="6" t="s">
        <v>206</v>
      </c>
      <c r="D3" s="7" t="s">
        <v>12</v>
      </c>
      <c r="E3" s="8" t="s">
        <v>20</v>
      </c>
      <c r="F3" s="9">
        <v>2</v>
      </c>
      <c r="G3" s="9" t="s">
        <v>14</v>
      </c>
      <c r="H3" s="7" t="s">
        <v>21</v>
      </c>
      <c r="I3" s="7" t="s">
        <v>16</v>
      </c>
      <c r="J3" s="7" t="s">
        <v>17</v>
      </c>
      <c r="K3" s="6">
        <f>0.157*F3</f>
        <v>0.314</v>
      </c>
      <c r="L3" s="10" t="s">
        <v>22</v>
      </c>
    </row>
    <row r="4" spans="1:16" x14ac:dyDescent="0.25">
      <c r="A4" s="6">
        <v>3</v>
      </c>
      <c r="B4" s="6" t="s">
        <v>23</v>
      </c>
      <c r="C4" s="6" t="s">
        <v>201</v>
      </c>
      <c r="D4" s="7" t="s">
        <v>12</v>
      </c>
      <c r="E4" s="8" t="s">
        <v>24</v>
      </c>
      <c r="F4" s="9">
        <v>1</v>
      </c>
      <c r="G4" s="9" t="s">
        <v>14</v>
      </c>
      <c r="H4" s="7" t="s">
        <v>25</v>
      </c>
      <c r="I4" s="7" t="s">
        <v>16</v>
      </c>
      <c r="J4" s="7" t="s">
        <v>17</v>
      </c>
      <c r="K4" s="6">
        <f>0.166*F4</f>
        <v>0.16600000000000001</v>
      </c>
      <c r="L4" s="10" t="s">
        <v>26</v>
      </c>
    </row>
    <row r="5" spans="1:16" x14ac:dyDescent="0.25">
      <c r="A5" s="6">
        <v>4</v>
      </c>
      <c r="B5" s="6" t="s">
        <v>27</v>
      </c>
      <c r="C5" s="6" t="s">
        <v>208</v>
      </c>
      <c r="D5" s="7" t="s">
        <v>12</v>
      </c>
      <c r="E5" s="8" t="s">
        <v>28</v>
      </c>
      <c r="F5" s="9">
        <v>3</v>
      </c>
      <c r="G5" s="9" t="s">
        <v>14</v>
      </c>
      <c r="H5" s="7" t="s">
        <v>29</v>
      </c>
      <c r="I5" s="7" t="s">
        <v>30</v>
      </c>
      <c r="J5" s="7" t="s">
        <v>17</v>
      </c>
      <c r="K5" s="6">
        <f>0.157*F5</f>
        <v>0.47099999999999997</v>
      </c>
      <c r="L5" s="10" t="s">
        <v>31</v>
      </c>
    </row>
    <row r="6" spans="1:16" x14ac:dyDescent="0.25">
      <c r="A6" s="6">
        <v>5</v>
      </c>
      <c r="B6" s="6" t="s">
        <v>32</v>
      </c>
      <c r="C6" s="6" t="s">
        <v>33</v>
      </c>
      <c r="D6" s="7" t="s">
        <v>12</v>
      </c>
      <c r="E6" s="8" t="s">
        <v>34</v>
      </c>
      <c r="F6" s="9">
        <v>1</v>
      </c>
      <c r="G6" s="9" t="s">
        <v>14</v>
      </c>
      <c r="H6" s="7" t="s">
        <v>35</v>
      </c>
      <c r="I6" s="7" t="s">
        <v>36</v>
      </c>
      <c r="J6" s="7" t="s">
        <v>17</v>
      </c>
      <c r="K6" s="6">
        <f>0.08*F6</f>
        <v>0.08</v>
      </c>
      <c r="L6" s="10" t="s">
        <v>37</v>
      </c>
    </row>
    <row r="7" spans="1:16" ht="30" x14ac:dyDescent="0.25">
      <c r="A7" s="6">
        <v>6</v>
      </c>
      <c r="B7" s="6" t="s">
        <v>32</v>
      </c>
      <c r="C7" s="6" t="s">
        <v>223</v>
      </c>
      <c r="D7" s="7" t="s">
        <v>12</v>
      </c>
      <c r="E7" s="8" t="s">
        <v>224</v>
      </c>
      <c r="F7" s="9">
        <v>1</v>
      </c>
      <c r="G7" s="9" t="s">
        <v>14</v>
      </c>
      <c r="H7" s="7" t="s">
        <v>35</v>
      </c>
      <c r="I7" s="7" t="s">
        <v>36</v>
      </c>
      <c r="J7" s="7" t="s">
        <v>17</v>
      </c>
      <c r="K7" s="6">
        <f>0.08*F7</f>
        <v>0.08</v>
      </c>
      <c r="L7" s="10" t="s">
        <v>37</v>
      </c>
    </row>
    <row r="8" spans="1:16" x14ac:dyDescent="0.25">
      <c r="A8" s="6">
        <v>7</v>
      </c>
      <c r="B8" s="6" t="s">
        <v>38</v>
      </c>
      <c r="C8" s="6" t="s">
        <v>39</v>
      </c>
      <c r="D8" s="7" t="s">
        <v>12</v>
      </c>
      <c r="E8" s="8" t="s">
        <v>40</v>
      </c>
      <c r="F8" s="9">
        <v>1</v>
      </c>
      <c r="G8" s="9" t="s">
        <v>41</v>
      </c>
      <c r="H8" s="7" t="s">
        <v>42</v>
      </c>
      <c r="I8" s="7" t="s">
        <v>16</v>
      </c>
      <c r="J8" s="7" t="s">
        <v>17</v>
      </c>
      <c r="K8" s="6">
        <f>0.367*F8</f>
        <v>0.36699999999999999</v>
      </c>
      <c r="L8" s="10" t="s">
        <v>43</v>
      </c>
    </row>
    <row r="9" spans="1:16" x14ac:dyDescent="0.25">
      <c r="A9" s="6">
        <v>8</v>
      </c>
      <c r="B9" s="6" t="s">
        <v>38</v>
      </c>
      <c r="C9" s="6" t="s">
        <v>44</v>
      </c>
      <c r="D9" s="7" t="s">
        <v>12</v>
      </c>
      <c r="E9" s="8" t="s">
        <v>40</v>
      </c>
      <c r="F9" s="9">
        <v>2</v>
      </c>
      <c r="G9" s="9" t="s">
        <v>14</v>
      </c>
      <c r="H9" s="7" t="s">
        <v>45</v>
      </c>
      <c r="I9" s="7" t="s">
        <v>65</v>
      </c>
      <c r="J9" s="7" t="s">
        <v>17</v>
      </c>
      <c r="K9" s="6">
        <f>0.157*F9</f>
        <v>0.314</v>
      </c>
      <c r="L9" s="11" t="s">
        <v>46</v>
      </c>
    </row>
    <row r="10" spans="1:16" x14ac:dyDescent="0.25">
      <c r="A10" s="6">
        <v>9</v>
      </c>
      <c r="B10" s="6" t="s">
        <v>47</v>
      </c>
      <c r="C10" s="6" t="s">
        <v>48</v>
      </c>
      <c r="D10" s="7" t="s">
        <v>49</v>
      </c>
      <c r="E10" s="8" t="s">
        <v>50</v>
      </c>
      <c r="F10" s="9">
        <v>2</v>
      </c>
      <c r="G10" s="9" t="s">
        <v>41</v>
      </c>
      <c r="H10" s="7" t="s">
        <v>51</v>
      </c>
      <c r="I10" s="7" t="s">
        <v>52</v>
      </c>
      <c r="J10" s="7" t="s">
        <v>17</v>
      </c>
      <c r="K10" s="6">
        <f>0.742*F10</f>
        <v>1.484</v>
      </c>
      <c r="L10" s="10" t="s">
        <v>53</v>
      </c>
    </row>
    <row r="11" spans="1:16" x14ac:dyDescent="0.25">
      <c r="A11" s="6">
        <v>10</v>
      </c>
      <c r="B11" s="6" t="s">
        <v>54</v>
      </c>
      <c r="C11" s="6" t="s">
        <v>55</v>
      </c>
      <c r="D11" s="7" t="s">
        <v>12</v>
      </c>
      <c r="E11" s="8" t="s">
        <v>56</v>
      </c>
      <c r="F11" s="9">
        <v>4</v>
      </c>
      <c r="G11" s="9" t="s">
        <v>41</v>
      </c>
      <c r="H11" s="7" t="s">
        <v>57</v>
      </c>
      <c r="I11" s="7" t="s">
        <v>58</v>
      </c>
      <c r="J11" s="7" t="s">
        <v>17</v>
      </c>
      <c r="K11" s="6">
        <f>0.166*F11</f>
        <v>0.66400000000000003</v>
      </c>
      <c r="L11" s="10" t="s">
        <v>59</v>
      </c>
    </row>
    <row r="12" spans="1:16" x14ac:dyDescent="0.25">
      <c r="A12" s="6">
        <v>11</v>
      </c>
      <c r="B12" s="6" t="s">
        <v>60</v>
      </c>
      <c r="C12" s="6" t="s">
        <v>61</v>
      </c>
      <c r="D12" s="7" t="s">
        <v>62</v>
      </c>
      <c r="E12" s="8" t="s">
        <v>63</v>
      </c>
      <c r="F12" s="9">
        <v>1</v>
      </c>
      <c r="G12" s="9" t="s">
        <v>14</v>
      </c>
      <c r="H12" s="7" t="s">
        <v>64</v>
      </c>
      <c r="I12" s="7" t="s">
        <v>65</v>
      </c>
      <c r="J12" s="7" t="s">
        <v>17</v>
      </c>
      <c r="K12" s="6">
        <f>0.568*F12</f>
        <v>0.56799999999999995</v>
      </c>
      <c r="L12" s="10" t="s">
        <v>66</v>
      </c>
    </row>
    <row r="13" spans="1:16" x14ac:dyDescent="0.25">
      <c r="A13" s="6">
        <v>12</v>
      </c>
      <c r="B13" s="6" t="s">
        <v>226</v>
      </c>
      <c r="C13" s="6" t="s">
        <v>209</v>
      </c>
      <c r="D13" s="7" t="s">
        <v>12</v>
      </c>
      <c r="E13" s="8" t="s">
        <v>210</v>
      </c>
      <c r="F13" s="9">
        <v>4</v>
      </c>
      <c r="G13" s="9" t="s">
        <v>41</v>
      </c>
      <c r="H13" s="7" t="s">
        <v>211</v>
      </c>
      <c r="I13" s="7" t="s">
        <v>58</v>
      </c>
      <c r="J13" s="7" t="s">
        <v>17</v>
      </c>
      <c r="K13" s="6">
        <f>0.21*F13</f>
        <v>0.84</v>
      </c>
      <c r="L13" s="10" t="s">
        <v>212</v>
      </c>
    </row>
    <row r="14" spans="1:16" x14ac:dyDescent="0.25">
      <c r="A14" s="6">
        <v>13</v>
      </c>
      <c r="B14" s="6" t="s">
        <v>67</v>
      </c>
      <c r="C14" s="6" t="s">
        <v>68</v>
      </c>
      <c r="D14" s="7" t="s">
        <v>67</v>
      </c>
      <c r="E14" s="8" t="s">
        <v>69</v>
      </c>
      <c r="F14" s="6">
        <v>2</v>
      </c>
      <c r="G14" s="9" t="s">
        <v>14</v>
      </c>
      <c r="H14" s="7" t="s">
        <v>67</v>
      </c>
      <c r="I14" s="7" t="s">
        <v>70</v>
      </c>
      <c r="J14" s="7" t="s">
        <v>17</v>
      </c>
      <c r="K14" s="6">
        <v>0.17499999999999999</v>
      </c>
      <c r="L14" s="10" t="s">
        <v>71</v>
      </c>
    </row>
    <row r="15" spans="1:16" x14ac:dyDescent="0.25">
      <c r="A15" s="6">
        <v>14</v>
      </c>
      <c r="B15" s="6" t="s">
        <v>72</v>
      </c>
      <c r="C15" s="6" t="s">
        <v>73</v>
      </c>
      <c r="D15" s="7" t="s">
        <v>74</v>
      </c>
      <c r="E15" s="8" t="s">
        <v>75</v>
      </c>
      <c r="F15" s="6">
        <v>1</v>
      </c>
      <c r="G15" s="9"/>
    </row>
    <row r="16" spans="1:16" x14ac:dyDescent="0.25">
      <c r="A16" s="6">
        <v>15</v>
      </c>
      <c r="B16" s="6" t="s">
        <v>76</v>
      </c>
      <c r="C16" s="6" t="s">
        <v>77</v>
      </c>
      <c r="D16" s="7" t="s">
        <v>78</v>
      </c>
      <c r="E16" s="12" t="s">
        <v>79</v>
      </c>
      <c r="F16" s="6">
        <v>1</v>
      </c>
    </row>
    <row r="17" spans="1:12" x14ac:dyDescent="0.25">
      <c r="A17" s="6">
        <v>16</v>
      </c>
      <c r="B17" s="6" t="s">
        <v>80</v>
      </c>
      <c r="C17" s="6" t="s">
        <v>81</v>
      </c>
      <c r="D17" s="7"/>
      <c r="E17" s="12" t="s">
        <v>213</v>
      </c>
      <c r="F17" s="6">
        <v>3</v>
      </c>
    </row>
    <row r="18" spans="1:12" x14ac:dyDescent="0.25">
      <c r="A18" s="6">
        <v>17</v>
      </c>
      <c r="B18" s="6" t="s">
        <v>82</v>
      </c>
      <c r="C18" s="6" t="s">
        <v>83</v>
      </c>
      <c r="D18" s="7" t="s">
        <v>84</v>
      </c>
      <c r="E18" s="8"/>
      <c r="F18" s="9">
        <v>1</v>
      </c>
      <c r="G18" s="9" t="s">
        <v>14</v>
      </c>
      <c r="H18" s="7" t="s">
        <v>82</v>
      </c>
      <c r="I18" s="7" t="s">
        <v>85</v>
      </c>
      <c r="J18" s="7" t="s">
        <v>17</v>
      </c>
      <c r="K18" s="6">
        <f>0.332*F18</f>
        <v>0.33200000000000002</v>
      </c>
      <c r="L18" s="10" t="s">
        <v>86</v>
      </c>
    </row>
    <row r="19" spans="1:12" ht="45" x14ac:dyDescent="0.25">
      <c r="A19" s="6">
        <v>18</v>
      </c>
      <c r="B19" s="6" t="s">
        <v>225</v>
      </c>
      <c r="C19" s="6" t="s">
        <v>87</v>
      </c>
      <c r="D19" s="7" t="s">
        <v>88</v>
      </c>
      <c r="E19" s="12" t="s">
        <v>89</v>
      </c>
      <c r="F19" s="6">
        <v>6</v>
      </c>
      <c r="G19" s="6" t="s">
        <v>90</v>
      </c>
      <c r="H19" s="6" t="s">
        <v>91</v>
      </c>
      <c r="I19" s="6" t="s">
        <v>92</v>
      </c>
      <c r="J19" s="6" t="s">
        <v>17</v>
      </c>
      <c r="K19" s="6">
        <f>0.262*F19</f>
        <v>1.5720000000000001</v>
      </c>
      <c r="L19" s="11" t="s">
        <v>93</v>
      </c>
    </row>
    <row r="20" spans="1:12" x14ac:dyDescent="0.25">
      <c r="A20" s="6">
        <v>19</v>
      </c>
      <c r="B20" s="6" t="s">
        <v>94</v>
      </c>
      <c r="C20" s="6" t="s">
        <v>95</v>
      </c>
      <c r="D20" s="7" t="s">
        <v>12</v>
      </c>
      <c r="E20" s="8" t="s">
        <v>96</v>
      </c>
      <c r="F20" s="9">
        <v>1</v>
      </c>
      <c r="G20" s="9" t="s">
        <v>14</v>
      </c>
      <c r="H20" s="7" t="s">
        <v>97</v>
      </c>
      <c r="I20" s="7" t="s">
        <v>36</v>
      </c>
      <c r="J20" s="7" t="s">
        <v>17</v>
      </c>
      <c r="K20" s="6">
        <f>0.16*F20</f>
        <v>0.16</v>
      </c>
      <c r="L20" s="10" t="s">
        <v>98</v>
      </c>
    </row>
    <row r="21" spans="1:12" x14ac:dyDescent="0.25">
      <c r="A21" s="6">
        <v>20</v>
      </c>
      <c r="B21" s="6" t="s">
        <v>99</v>
      </c>
      <c r="C21" s="6" t="s">
        <v>100</v>
      </c>
      <c r="D21" s="7" t="s">
        <v>12</v>
      </c>
      <c r="E21" s="8" t="s">
        <v>101</v>
      </c>
      <c r="F21" s="9">
        <v>1</v>
      </c>
      <c r="G21" s="9" t="s">
        <v>14</v>
      </c>
      <c r="H21" s="7" t="s">
        <v>102</v>
      </c>
      <c r="I21" s="7" t="s">
        <v>103</v>
      </c>
      <c r="J21" s="7" t="s">
        <v>17</v>
      </c>
      <c r="K21" s="6">
        <f>0.402*F21</f>
        <v>0.40200000000000002</v>
      </c>
      <c r="L21" s="10" t="s">
        <v>104</v>
      </c>
    </row>
    <row r="22" spans="1:12" x14ac:dyDescent="0.25">
      <c r="A22" s="6">
        <v>21</v>
      </c>
      <c r="B22" s="6" t="s">
        <v>105</v>
      </c>
      <c r="C22" s="6" t="s">
        <v>106</v>
      </c>
      <c r="D22" s="7" t="s">
        <v>12</v>
      </c>
      <c r="E22" s="8" t="s">
        <v>96</v>
      </c>
      <c r="F22" s="9">
        <v>1</v>
      </c>
      <c r="G22" s="9" t="s">
        <v>107</v>
      </c>
      <c r="H22" s="7" t="s">
        <v>108</v>
      </c>
      <c r="I22" s="7" t="s">
        <v>36</v>
      </c>
      <c r="J22" s="7" t="s">
        <v>17</v>
      </c>
      <c r="K22" s="6">
        <f>0.16*F22</f>
        <v>0.16</v>
      </c>
      <c r="L22" s="10" t="s">
        <v>109</v>
      </c>
    </row>
    <row r="23" spans="1:12" x14ac:dyDescent="0.25">
      <c r="A23" s="6">
        <v>22</v>
      </c>
      <c r="B23" s="6" t="s">
        <v>110</v>
      </c>
      <c r="C23" s="6" t="s">
        <v>214</v>
      </c>
      <c r="D23" s="7" t="s">
        <v>111</v>
      </c>
      <c r="E23" s="8"/>
      <c r="F23" s="9">
        <v>2</v>
      </c>
      <c r="G23" s="9" t="s">
        <v>14</v>
      </c>
      <c r="H23" s="7" t="s">
        <v>110</v>
      </c>
      <c r="I23" s="7" t="s">
        <v>65</v>
      </c>
      <c r="J23" s="7" t="s">
        <v>17</v>
      </c>
      <c r="K23" s="6">
        <f>0.437*F23</f>
        <v>0.874</v>
      </c>
      <c r="L23" s="10" t="s">
        <v>112</v>
      </c>
    </row>
    <row r="24" spans="1:12" x14ac:dyDescent="0.25">
      <c r="A24" s="6">
        <v>23</v>
      </c>
      <c r="B24" s="6" t="s">
        <v>113</v>
      </c>
      <c r="C24" s="6" t="s">
        <v>215</v>
      </c>
      <c r="D24" s="7" t="s">
        <v>12</v>
      </c>
      <c r="E24" s="8" t="s">
        <v>114</v>
      </c>
      <c r="F24" s="9">
        <v>5</v>
      </c>
      <c r="G24" s="9" t="s">
        <v>14</v>
      </c>
      <c r="H24" s="7" t="s">
        <v>115</v>
      </c>
      <c r="I24" s="7" t="s">
        <v>52</v>
      </c>
      <c r="J24" s="7" t="s">
        <v>17</v>
      </c>
      <c r="K24" s="6">
        <f>0.087*F24</f>
        <v>0.43499999999999994</v>
      </c>
      <c r="L24" s="10" t="s">
        <v>116</v>
      </c>
    </row>
    <row r="25" spans="1:12" x14ac:dyDescent="0.25">
      <c r="A25" s="6">
        <v>24</v>
      </c>
      <c r="B25" s="6" t="s">
        <v>117</v>
      </c>
      <c r="C25" s="6" t="s">
        <v>118</v>
      </c>
      <c r="D25" s="7" t="s">
        <v>12</v>
      </c>
      <c r="E25" s="8" t="s">
        <v>119</v>
      </c>
      <c r="F25" s="9">
        <v>1</v>
      </c>
      <c r="G25" s="9" t="s">
        <v>14</v>
      </c>
      <c r="H25" s="7" t="s">
        <v>120</v>
      </c>
      <c r="I25" s="7" t="s">
        <v>52</v>
      </c>
      <c r="J25" s="7" t="s">
        <v>17</v>
      </c>
      <c r="K25" s="6">
        <f>0.087*F25</f>
        <v>8.6999999999999994E-2</v>
      </c>
      <c r="L25" s="10" t="s">
        <v>121</v>
      </c>
    </row>
    <row r="26" spans="1:12" x14ac:dyDescent="0.25">
      <c r="A26" s="6">
        <v>25</v>
      </c>
      <c r="B26" s="6" t="s">
        <v>122</v>
      </c>
      <c r="C26" s="6" t="s">
        <v>123</v>
      </c>
      <c r="D26" s="7" t="s">
        <v>12</v>
      </c>
      <c r="E26" s="8" t="s">
        <v>124</v>
      </c>
      <c r="F26" s="6">
        <v>1</v>
      </c>
      <c r="G26" s="9" t="s">
        <v>14</v>
      </c>
      <c r="H26" s="6" t="s">
        <v>125</v>
      </c>
      <c r="I26" s="7" t="s">
        <v>52</v>
      </c>
      <c r="J26" s="6" t="s">
        <v>17</v>
      </c>
      <c r="K26" s="6">
        <f>0.087*F26</f>
        <v>8.6999999999999994E-2</v>
      </c>
      <c r="L26" s="11" t="s">
        <v>126</v>
      </c>
    </row>
    <row r="27" spans="1:12" x14ac:dyDescent="0.25">
      <c r="A27" s="6">
        <v>26</v>
      </c>
      <c r="B27" s="6" t="s">
        <v>127</v>
      </c>
      <c r="C27" s="6" t="s">
        <v>128</v>
      </c>
      <c r="D27" s="7" t="s">
        <v>12</v>
      </c>
      <c r="E27" s="8" t="s">
        <v>129</v>
      </c>
      <c r="F27" s="9">
        <v>1</v>
      </c>
      <c r="G27" s="9" t="s">
        <v>14</v>
      </c>
      <c r="H27" s="7" t="s">
        <v>130</v>
      </c>
      <c r="I27" s="7" t="s">
        <v>65</v>
      </c>
      <c r="J27" s="7" t="s">
        <v>17</v>
      </c>
      <c r="K27" s="6">
        <f>0.087*F27</f>
        <v>8.6999999999999994E-2</v>
      </c>
      <c r="L27" s="10" t="s">
        <v>131</v>
      </c>
    </row>
    <row r="28" spans="1:12" x14ac:dyDescent="0.25">
      <c r="A28" s="6">
        <v>27</v>
      </c>
      <c r="B28" s="6" t="s">
        <v>132</v>
      </c>
      <c r="C28" s="6" t="s">
        <v>133</v>
      </c>
      <c r="D28" s="7" t="s">
        <v>12</v>
      </c>
      <c r="E28" s="8" t="s">
        <v>134</v>
      </c>
      <c r="F28" s="9">
        <v>2</v>
      </c>
      <c r="G28" s="9" t="s">
        <v>14</v>
      </c>
      <c r="H28" s="7" t="s">
        <v>135</v>
      </c>
      <c r="I28" s="7" t="s">
        <v>52</v>
      </c>
      <c r="J28" s="7" t="s">
        <v>17</v>
      </c>
      <c r="K28" s="6">
        <f>0.245*F28</f>
        <v>0.49</v>
      </c>
      <c r="L28" s="10" t="s">
        <v>136</v>
      </c>
    </row>
    <row r="29" spans="1:12" x14ac:dyDescent="0.25">
      <c r="A29" s="6">
        <v>28</v>
      </c>
      <c r="B29" s="6" t="s">
        <v>137</v>
      </c>
      <c r="C29" s="6" t="s">
        <v>203</v>
      </c>
      <c r="D29" s="7" t="s">
        <v>12</v>
      </c>
      <c r="E29" s="8" t="s">
        <v>138</v>
      </c>
      <c r="F29" s="9">
        <v>4</v>
      </c>
      <c r="G29" s="9" t="s">
        <v>14</v>
      </c>
      <c r="H29" s="7" t="s">
        <v>139</v>
      </c>
      <c r="I29" s="7" t="s">
        <v>52</v>
      </c>
      <c r="J29" s="7" t="s">
        <v>17</v>
      </c>
      <c r="K29" s="6">
        <f>0.087*F29</f>
        <v>0.34799999999999998</v>
      </c>
      <c r="L29" s="10" t="s">
        <v>140</v>
      </c>
    </row>
    <row r="30" spans="1:12" x14ac:dyDescent="0.25">
      <c r="A30" s="6">
        <v>29</v>
      </c>
      <c r="B30" s="6" t="s">
        <v>204</v>
      </c>
      <c r="C30" s="6" t="s">
        <v>205</v>
      </c>
      <c r="D30" s="7" t="s">
        <v>12</v>
      </c>
      <c r="E30" s="8" t="s">
        <v>217</v>
      </c>
      <c r="F30" s="9">
        <v>2</v>
      </c>
      <c r="G30" s="9" t="s">
        <v>14</v>
      </c>
      <c r="H30" s="15" t="s">
        <v>216</v>
      </c>
      <c r="I30" s="7" t="s">
        <v>194</v>
      </c>
      <c r="J30" s="7" t="s">
        <v>17</v>
      </c>
      <c r="K30" s="6">
        <f>0.096*F30</f>
        <v>0.192</v>
      </c>
      <c r="L30" s="10" t="s">
        <v>218</v>
      </c>
    </row>
    <row r="31" spans="1:12" x14ac:dyDescent="0.25">
      <c r="A31" s="6">
        <v>30</v>
      </c>
      <c r="B31" s="6" t="s">
        <v>141</v>
      </c>
      <c r="C31" s="6" t="s">
        <v>219</v>
      </c>
      <c r="D31" s="7" t="s">
        <v>12</v>
      </c>
      <c r="E31" s="8" t="s">
        <v>142</v>
      </c>
      <c r="F31" s="6">
        <v>3</v>
      </c>
      <c r="G31" s="9" t="s">
        <v>14</v>
      </c>
      <c r="H31" s="6" t="s">
        <v>143</v>
      </c>
      <c r="I31" s="7" t="s">
        <v>52</v>
      </c>
      <c r="J31" s="6" t="s">
        <v>17</v>
      </c>
      <c r="K31" s="6">
        <f>0.087*F31</f>
        <v>0.26100000000000001</v>
      </c>
      <c r="L31" s="11" t="s">
        <v>144</v>
      </c>
    </row>
    <row r="32" spans="1:12" ht="45" x14ac:dyDescent="0.25">
      <c r="A32" s="6">
        <v>31</v>
      </c>
      <c r="B32" s="6" t="s">
        <v>221</v>
      </c>
      <c r="C32" s="6" t="s">
        <v>220</v>
      </c>
      <c r="D32" s="7" t="s">
        <v>12</v>
      </c>
      <c r="E32" s="8" t="s">
        <v>222</v>
      </c>
      <c r="G32" s="9"/>
      <c r="I32" s="7"/>
      <c r="L32" s="11"/>
    </row>
    <row r="33" spans="1:12" x14ac:dyDescent="0.25">
      <c r="A33" s="6">
        <v>32</v>
      </c>
      <c r="B33" s="6" t="s">
        <v>145</v>
      </c>
      <c r="C33" s="6" t="s">
        <v>146</v>
      </c>
      <c r="D33" s="7"/>
      <c r="F33" s="6">
        <v>1</v>
      </c>
      <c r="G33" s="9" t="s">
        <v>14</v>
      </c>
      <c r="H33" s="6" t="s">
        <v>147</v>
      </c>
      <c r="I33" s="6" t="s">
        <v>148</v>
      </c>
      <c r="J33" s="6" t="s">
        <v>17</v>
      </c>
      <c r="K33" s="6">
        <v>0.28799999999999998</v>
      </c>
      <c r="L33" s="11" t="s">
        <v>149</v>
      </c>
    </row>
    <row r="34" spans="1:12" x14ac:dyDescent="0.25">
      <c r="A34" s="6">
        <v>33</v>
      </c>
      <c r="B34" s="6" t="s">
        <v>150</v>
      </c>
      <c r="C34" s="6" t="s">
        <v>151</v>
      </c>
      <c r="D34" s="7"/>
      <c r="F34" s="6">
        <v>1</v>
      </c>
      <c r="G34" s="9" t="s">
        <v>14</v>
      </c>
      <c r="H34" s="6" t="s">
        <v>147</v>
      </c>
      <c r="I34" s="6" t="s">
        <v>148</v>
      </c>
      <c r="J34" s="6" t="s">
        <v>17</v>
      </c>
      <c r="K34" s="6">
        <v>0.28799999999999998</v>
      </c>
      <c r="L34" s="11" t="s">
        <v>149</v>
      </c>
    </row>
    <row r="35" spans="1:12" x14ac:dyDescent="0.25">
      <c r="A35" s="6">
        <v>34</v>
      </c>
      <c r="B35" s="6" t="s">
        <v>152</v>
      </c>
      <c r="C35" s="6" t="s">
        <v>153</v>
      </c>
      <c r="D35" s="7" t="s">
        <v>154</v>
      </c>
      <c r="E35" s="8" t="s">
        <v>155</v>
      </c>
      <c r="F35" s="9">
        <v>1</v>
      </c>
      <c r="G35" s="9" t="s">
        <v>14</v>
      </c>
      <c r="H35" s="6" t="s">
        <v>152</v>
      </c>
      <c r="I35" s="7" t="s">
        <v>156</v>
      </c>
      <c r="J35" s="7" t="s">
        <v>17</v>
      </c>
      <c r="K35" s="6">
        <f>0.541*F35</f>
        <v>0.54100000000000004</v>
      </c>
      <c r="L35" s="10" t="s">
        <v>157</v>
      </c>
    </row>
    <row r="36" spans="1:12" x14ac:dyDescent="0.25">
      <c r="A36" s="6">
        <v>35</v>
      </c>
      <c r="B36" s="6" t="s">
        <v>158</v>
      </c>
      <c r="C36" s="6" t="s">
        <v>159</v>
      </c>
      <c r="D36" s="7" t="s">
        <v>154</v>
      </c>
      <c r="E36" s="8"/>
      <c r="F36" s="9">
        <v>1</v>
      </c>
      <c r="G36" s="9" t="s">
        <v>14</v>
      </c>
      <c r="H36" s="7" t="s">
        <v>158</v>
      </c>
      <c r="I36" s="7" t="s">
        <v>160</v>
      </c>
      <c r="J36" s="7" t="s">
        <v>17</v>
      </c>
      <c r="K36" s="6">
        <f>0.507*F36</f>
        <v>0.50700000000000001</v>
      </c>
      <c r="L36" s="10" t="s">
        <v>161</v>
      </c>
    </row>
    <row r="37" spans="1:12" x14ac:dyDescent="0.25">
      <c r="A37" s="6">
        <v>36</v>
      </c>
      <c r="B37" s="7" t="s">
        <v>162</v>
      </c>
      <c r="C37" s="6" t="s">
        <v>163</v>
      </c>
      <c r="D37" s="7" t="s">
        <v>164</v>
      </c>
      <c r="E37" s="8" t="s">
        <v>165</v>
      </c>
      <c r="F37" s="9">
        <v>1</v>
      </c>
      <c r="G37" s="9" t="s">
        <v>166</v>
      </c>
      <c r="H37" s="7" t="s">
        <v>162</v>
      </c>
      <c r="I37" s="7" t="s">
        <v>156</v>
      </c>
      <c r="J37" s="7" t="s">
        <v>17</v>
      </c>
      <c r="K37" s="6">
        <f>0.576*F37</f>
        <v>0.57599999999999996</v>
      </c>
      <c r="L37" s="10" t="s">
        <v>167</v>
      </c>
    </row>
    <row r="38" spans="1:12" x14ac:dyDescent="0.25">
      <c r="A38" s="6">
        <v>37</v>
      </c>
      <c r="B38" s="6" t="s">
        <v>168</v>
      </c>
      <c r="C38" s="6" t="s">
        <v>169</v>
      </c>
      <c r="D38" s="7" t="s">
        <v>168</v>
      </c>
      <c r="F38" s="6">
        <v>1</v>
      </c>
      <c r="G38" s="9" t="s">
        <v>170</v>
      </c>
      <c r="H38" s="6" t="s">
        <v>171</v>
      </c>
      <c r="I38" s="7" t="s">
        <v>172</v>
      </c>
      <c r="J38" s="6" t="s">
        <v>17</v>
      </c>
      <c r="K38" s="6">
        <f>3.49*F38</f>
        <v>3.49</v>
      </c>
      <c r="L38" s="11" t="s">
        <v>173</v>
      </c>
    </row>
    <row r="39" spans="1:12" x14ac:dyDescent="0.25">
      <c r="A39" s="6">
        <v>38</v>
      </c>
      <c r="B39" s="6" t="s">
        <v>174</v>
      </c>
      <c r="C39" s="6" t="s">
        <v>175</v>
      </c>
      <c r="D39" s="7" t="s">
        <v>154</v>
      </c>
      <c r="E39" s="8" t="s">
        <v>176</v>
      </c>
      <c r="F39" s="14" t="s">
        <v>177</v>
      </c>
      <c r="G39" s="7" t="s">
        <v>202</v>
      </c>
      <c r="H39" s="7" t="s">
        <v>174</v>
      </c>
      <c r="I39" s="7" t="s">
        <v>156</v>
      </c>
      <c r="J39" s="7" t="s">
        <v>17</v>
      </c>
      <c r="K39" s="6">
        <f>0.515*F39</f>
        <v>0.51500000000000001</v>
      </c>
      <c r="L39" s="10" t="s">
        <v>178</v>
      </c>
    </row>
    <row r="40" spans="1:12" x14ac:dyDescent="0.25">
      <c r="A40" s="6">
        <v>39</v>
      </c>
      <c r="B40" s="6" t="s">
        <v>179</v>
      </c>
      <c r="C40" s="6" t="s">
        <v>180</v>
      </c>
      <c r="D40" s="7" t="s">
        <v>181</v>
      </c>
      <c r="E40" s="8"/>
      <c r="F40" s="9">
        <v>1</v>
      </c>
      <c r="G40" s="9" t="s">
        <v>182</v>
      </c>
      <c r="H40" s="7" t="s">
        <v>179</v>
      </c>
      <c r="I40" s="7" t="s">
        <v>156</v>
      </c>
      <c r="J40" s="7" t="s">
        <v>17</v>
      </c>
      <c r="K40" s="6">
        <f>7.13*F40</f>
        <v>7.13</v>
      </c>
      <c r="L40" s="10" t="s">
        <v>183</v>
      </c>
    </row>
    <row r="41" spans="1:12" x14ac:dyDescent="0.25">
      <c r="A41" s="6">
        <v>40</v>
      </c>
      <c r="B41" s="6" t="s">
        <v>184</v>
      </c>
      <c r="D41" s="7"/>
      <c r="F41" s="6">
        <v>1</v>
      </c>
      <c r="G41" s="9" t="s">
        <v>14</v>
      </c>
      <c r="H41" s="7"/>
      <c r="J41" s="7" t="s">
        <v>185</v>
      </c>
      <c r="K41" s="6">
        <f>3*F41</f>
        <v>3</v>
      </c>
      <c r="L41" s="11" t="s">
        <v>186</v>
      </c>
    </row>
    <row r="42" spans="1:12" x14ac:dyDescent="0.25">
      <c r="A42" s="6">
        <v>41</v>
      </c>
      <c r="B42" s="6" t="s">
        <v>187</v>
      </c>
      <c r="D42" s="7"/>
      <c r="E42" s="12" t="s">
        <v>188</v>
      </c>
      <c r="F42" s="6">
        <v>1</v>
      </c>
      <c r="G42" s="9" t="s">
        <v>14</v>
      </c>
      <c r="J42" s="7" t="s">
        <v>189</v>
      </c>
      <c r="K42" s="6">
        <f>12*F42</f>
        <v>12</v>
      </c>
      <c r="L42" s="11" t="s">
        <v>190</v>
      </c>
    </row>
    <row r="43" spans="1:12" ht="30" x14ac:dyDescent="0.25">
      <c r="A43" s="6">
        <v>42</v>
      </c>
      <c r="B43" s="6" t="s">
        <v>191</v>
      </c>
      <c r="D43" s="7"/>
      <c r="E43" s="12" t="s">
        <v>192</v>
      </c>
      <c r="F43" s="6">
        <v>1</v>
      </c>
      <c r="G43" s="9" t="s">
        <v>14</v>
      </c>
      <c r="H43" s="6" t="s">
        <v>193</v>
      </c>
      <c r="I43" s="6" t="s">
        <v>194</v>
      </c>
      <c r="J43" s="6" t="s">
        <v>17</v>
      </c>
      <c r="L43" s="11" t="s">
        <v>195</v>
      </c>
    </row>
    <row r="44" spans="1:12" ht="30" x14ac:dyDescent="0.25">
      <c r="A44" s="6">
        <v>43</v>
      </c>
      <c r="B44" s="6" t="s">
        <v>196</v>
      </c>
      <c r="D44" s="7"/>
      <c r="E44" s="12" t="s">
        <v>197</v>
      </c>
      <c r="F44" s="6">
        <v>1</v>
      </c>
      <c r="G44" s="9" t="s">
        <v>14</v>
      </c>
      <c r="J44" s="7" t="s">
        <v>185</v>
      </c>
      <c r="K44" s="6">
        <v>4</v>
      </c>
      <c r="L44" s="11" t="s">
        <v>198</v>
      </c>
    </row>
    <row r="46" spans="1:12" x14ac:dyDescent="0.25">
      <c r="I46" s="13" t="s">
        <v>200</v>
      </c>
      <c r="J46" s="13"/>
      <c r="K46" s="6">
        <f>SUM(K2:K43)</f>
        <v>40.185000000000002</v>
      </c>
    </row>
  </sheetData>
  <mergeCells count="1">
    <mergeCell ref="I46:J46"/>
  </mergeCells>
  <conditionalFormatting sqref="K2 K10 K6 K8">
    <cfRule type="cellIs" dxfId="79" priority="79" operator="greaterThan">
      <formula>1</formula>
    </cfRule>
    <cfRule type="cellIs" dxfId="78" priority="80" operator="greaterThan">
      <formula>1</formula>
    </cfRule>
  </conditionalFormatting>
  <conditionalFormatting sqref="K3">
    <cfRule type="cellIs" dxfId="77" priority="77" operator="greaterThan">
      <formula>1</formula>
    </cfRule>
    <cfRule type="cellIs" dxfId="76" priority="78" operator="greaterThan">
      <formula>1</formula>
    </cfRule>
  </conditionalFormatting>
  <conditionalFormatting sqref="K5">
    <cfRule type="cellIs" dxfId="75" priority="73" operator="greaterThan">
      <formula>1</formula>
    </cfRule>
    <cfRule type="cellIs" dxfId="74" priority="74" operator="greaterThan">
      <formula>1</formula>
    </cfRule>
  </conditionalFormatting>
  <conditionalFormatting sqref="K4">
    <cfRule type="cellIs" dxfId="73" priority="75" operator="greaterThan">
      <formula>1</formula>
    </cfRule>
    <cfRule type="cellIs" dxfId="72" priority="76" operator="greaterThan">
      <formula>1</formula>
    </cfRule>
  </conditionalFormatting>
  <conditionalFormatting sqref="K10">
    <cfRule type="cellIs" dxfId="71" priority="71" operator="greaterThan">
      <formula>1</formula>
    </cfRule>
    <cfRule type="cellIs" dxfId="70" priority="72" operator="greaterThan">
      <formula>1</formula>
    </cfRule>
  </conditionalFormatting>
  <conditionalFormatting sqref="K11">
    <cfRule type="cellIs" dxfId="69" priority="69" operator="greaterThan">
      <formula>1</formula>
    </cfRule>
    <cfRule type="cellIs" dxfId="68" priority="70" operator="greaterThan">
      <formula>1</formula>
    </cfRule>
  </conditionalFormatting>
  <conditionalFormatting sqref="K12:K13">
    <cfRule type="cellIs" dxfId="67" priority="35" operator="greaterThan">
      <formula>1</formula>
    </cfRule>
    <cfRule type="cellIs" dxfId="66" priority="36" operator="greaterThan">
      <formula>1</formula>
    </cfRule>
  </conditionalFormatting>
  <conditionalFormatting sqref="K14:K17">
    <cfRule type="cellIs" dxfId="65" priority="33" operator="greaterThan">
      <formula>1</formula>
    </cfRule>
    <cfRule type="cellIs" dxfId="64" priority="34" operator="greaterThan">
      <formula>1</formula>
    </cfRule>
  </conditionalFormatting>
  <conditionalFormatting sqref="K18:K19">
    <cfRule type="cellIs" dxfId="63" priority="31" operator="greaterThan">
      <formula>1</formula>
    </cfRule>
    <cfRule type="cellIs" dxfId="62" priority="32" operator="greaterThan">
      <formula>1</formula>
    </cfRule>
  </conditionalFormatting>
  <conditionalFormatting sqref="K20:K22">
    <cfRule type="cellIs" dxfId="61" priority="29" operator="greaterThan">
      <formula>1</formula>
    </cfRule>
    <cfRule type="cellIs" dxfId="60" priority="30" operator="greaterThan">
      <formula>1</formula>
    </cfRule>
  </conditionalFormatting>
  <conditionalFormatting sqref="K24">
    <cfRule type="cellIs" dxfId="59" priority="25" operator="greaterThan">
      <formula>1</formula>
    </cfRule>
    <cfRule type="cellIs" dxfId="58" priority="26" operator="greaterThan">
      <formula>1</formula>
    </cfRule>
  </conditionalFormatting>
  <conditionalFormatting sqref="K23">
    <cfRule type="cellIs" dxfId="57" priority="27" operator="greaterThan">
      <formula>1</formula>
    </cfRule>
    <cfRule type="cellIs" dxfId="56" priority="28" operator="greaterThan">
      <formula>1</formula>
    </cfRule>
  </conditionalFormatting>
  <conditionalFormatting sqref="K28">
    <cfRule type="cellIs" dxfId="55" priority="23" operator="greaterThan">
      <formula>1</formula>
    </cfRule>
    <cfRule type="cellIs" dxfId="54" priority="24" operator="greaterThan">
      <formula>1</formula>
    </cfRule>
  </conditionalFormatting>
  <conditionalFormatting sqref="K29:K34">
    <cfRule type="cellIs" dxfId="53" priority="21" operator="greaterThan">
      <formula>1</formula>
    </cfRule>
    <cfRule type="cellIs" dxfId="52" priority="22" operator="greaterThan">
      <formula>1</formula>
    </cfRule>
  </conditionalFormatting>
  <conditionalFormatting sqref="K25:K26">
    <cfRule type="cellIs" dxfId="51" priority="19" operator="greaterThan">
      <formula>1</formula>
    </cfRule>
    <cfRule type="cellIs" dxfId="50" priority="20" operator="greaterThan">
      <formula>1</formula>
    </cfRule>
  </conditionalFormatting>
  <conditionalFormatting sqref="K36">
    <cfRule type="cellIs" dxfId="49" priority="13" operator="greaterThan">
      <formula>1</formula>
    </cfRule>
    <cfRule type="cellIs" dxfId="48" priority="14" operator="greaterThan">
      <formula>1</formula>
    </cfRule>
  </conditionalFormatting>
  <conditionalFormatting sqref="K27">
    <cfRule type="cellIs" dxfId="47" priority="17" operator="greaterThan">
      <formula>1</formula>
    </cfRule>
    <cfRule type="cellIs" dxfId="46" priority="18" operator="greaterThan">
      <formula>1</formula>
    </cfRule>
  </conditionalFormatting>
  <conditionalFormatting sqref="K35">
    <cfRule type="cellIs" dxfId="45" priority="15" operator="greaterThan">
      <formula>1</formula>
    </cfRule>
    <cfRule type="cellIs" dxfId="44" priority="16" operator="greaterThan">
      <formula>1</formula>
    </cfRule>
  </conditionalFormatting>
  <conditionalFormatting sqref="K39">
    <cfRule type="cellIs" dxfId="43" priority="9" operator="greaterThan">
      <formula>1</formula>
    </cfRule>
    <cfRule type="cellIs" dxfId="42" priority="10" operator="greaterThan">
      <formula>1</formula>
    </cfRule>
  </conditionalFormatting>
  <conditionalFormatting sqref="K37">
    <cfRule type="cellIs" dxfId="41" priority="11" operator="greaterThan">
      <formula>1</formula>
    </cfRule>
    <cfRule type="cellIs" dxfId="40" priority="12" operator="greaterThan">
      <formula>1</formula>
    </cfRule>
  </conditionalFormatting>
  <conditionalFormatting sqref="K40">
    <cfRule type="cellIs" dxfId="39" priority="7" operator="greaterThan">
      <formula>1</formula>
    </cfRule>
    <cfRule type="cellIs" dxfId="38" priority="8" operator="greaterThan">
      <formula>1</formula>
    </cfRule>
  </conditionalFormatting>
  <conditionalFormatting sqref="K2:K6 K10:K11 K8">
    <cfRule type="cellIs" dxfId="37" priority="38" operator="greaterThan">
      <formula>1</formula>
    </cfRule>
  </conditionalFormatting>
  <conditionalFormatting sqref="K2:K6 K10:K11 K8">
    <cfRule type="cellIs" dxfId="36" priority="37" operator="greaterThan">
      <formula>1</formula>
    </cfRule>
  </conditionalFormatting>
  <conditionalFormatting sqref="K12:K43">
    <cfRule type="cellIs" dxfId="5" priority="6" operator="greaterThan">
      <formula>1</formula>
    </cfRule>
  </conditionalFormatting>
  <conditionalFormatting sqref="K12:K44">
    <cfRule type="cellIs" dxfId="4" priority="5" operator="greaterThan">
      <formula>1</formula>
    </cfRule>
  </conditionalFormatting>
  <conditionalFormatting sqref="K7">
    <cfRule type="cellIs" dxfId="3" priority="3" operator="greaterThan">
      <formula>1</formula>
    </cfRule>
    <cfRule type="cellIs" dxfId="2" priority="4" operator="greaterThan">
      <formula>1</formula>
    </cfRule>
  </conditionalFormatting>
  <conditionalFormatting sqref="K7">
    <cfRule type="cellIs" dxfId="1" priority="2" operator="greaterThan">
      <formula>1</formula>
    </cfRule>
  </conditionalFormatting>
  <conditionalFormatting sqref="K7">
    <cfRule type="cellIs" dxfId="0" priority="1" operator="greaterThan">
      <formula>1</formula>
    </cfRule>
  </conditionalFormatting>
  <hyperlinks>
    <hyperlink ref="L2" r:id="rId1" xr:uid="{3098270B-F1E5-4FF5-8C9B-6A079EE4A70E}"/>
    <hyperlink ref="L3" r:id="rId2" xr:uid="{160FF487-9050-4AE8-A3DD-B7D170111F4A}"/>
    <hyperlink ref="L4" r:id="rId3" xr:uid="{0F9068D4-4108-4E08-BB1F-346D16EB8204}"/>
    <hyperlink ref="L5" r:id="rId4" xr:uid="{A1E59D90-9DC1-4C02-8F3B-0ED770882A13}"/>
    <hyperlink ref="L8" r:id="rId5" xr:uid="{42F8EAB6-764A-4FDF-BB2A-2AD751B08AF2}"/>
    <hyperlink ref="L9" r:id="rId6" xr:uid="{0A425D3C-80A0-4C65-9EE6-91BD3C57911C}"/>
    <hyperlink ref="L10" r:id="rId7" xr:uid="{453ED837-CFD9-4F55-897C-1C4BABA94006}"/>
    <hyperlink ref="L11" r:id="rId8" xr:uid="{99A0C12F-A842-4C73-9716-510D292CA5A0}"/>
    <hyperlink ref="L12" r:id="rId9" xr:uid="{3061FC51-88E7-43DD-95D8-637B2D05ACD1}"/>
    <hyperlink ref="L14" r:id="rId10" xr:uid="{87E37713-8732-41DC-8E20-58B871B5337C}"/>
    <hyperlink ref="L18" r:id="rId11" xr:uid="{860FBE98-9CA3-4DF2-804A-6F9DE908B9B8}"/>
    <hyperlink ref="L19" r:id="rId12" xr:uid="{46E2D294-35B4-4FE7-8569-86CD58A8673A}"/>
    <hyperlink ref="L20" r:id="rId13" xr:uid="{6B72D0B7-7586-4125-878A-D56ED386E2FF}"/>
    <hyperlink ref="L21" r:id="rId14" xr:uid="{BE72897D-4369-4D2A-A0BF-BBE44ADA506A}"/>
    <hyperlink ref="L23" r:id="rId15" xr:uid="{482D2E80-F484-4B50-823D-052888EB7876}"/>
    <hyperlink ref="L24" r:id="rId16" xr:uid="{F526E981-122C-4857-93CF-18431F723755}"/>
    <hyperlink ref="L31" r:id="rId17" xr:uid="{5AD45943-8C2B-4528-9E45-77821C11F391}"/>
    <hyperlink ref="L38" r:id="rId18" xr:uid="{6A0D9B91-2D92-481C-A539-6EA3EBEC703D}"/>
    <hyperlink ref="L25" r:id="rId19" xr:uid="{6C7734D1-4496-4C56-8F63-79A3E026EC56}"/>
    <hyperlink ref="L26" r:id="rId20" xr:uid="{97C9E600-D62B-46F6-89D5-1BA7DFDCBE78}"/>
    <hyperlink ref="L27" r:id="rId21" xr:uid="{CC2AF4B6-A0DB-43BE-A5E1-D0C24607B567}"/>
    <hyperlink ref="L36" r:id="rId22" xr:uid="{E3E64037-37F9-4FB9-B4D5-0C4722697CDF}"/>
    <hyperlink ref="L40" r:id="rId23" xr:uid="{E26FF96D-5879-469F-9DAA-B0FC721ECBE0}"/>
    <hyperlink ref="L41" r:id="rId24" xr:uid="{39B0E1B6-7842-4F37-B31A-D81AAE35E81B}"/>
    <hyperlink ref="L42" r:id="rId25" xr:uid="{228D7AE3-91E8-4CDC-BA3A-B05EEF2F210C}"/>
    <hyperlink ref="L44" r:id="rId26" xr:uid="{DBC8EB41-7FA9-4347-889A-1F3233A26FD5}"/>
    <hyperlink ref="L37" r:id="rId27" xr:uid="{CA885FD3-7E6A-4E3A-85AE-211652AC112E}"/>
    <hyperlink ref="L35" r:id="rId28" xr:uid="{EE456971-ACDE-4FDB-8537-508FC00552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jousis</dc:creator>
  <cp:lastModifiedBy>jousis</cp:lastModifiedBy>
  <dcterms:created xsi:type="dcterms:W3CDTF">2019-03-02T11:55:42Z</dcterms:created>
  <dcterms:modified xsi:type="dcterms:W3CDTF">2019-03-14T01:04:19Z</dcterms:modified>
</cp:coreProperties>
</file>