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GitLab\scale-featherwing\Hardware\"/>
    </mc:Choice>
  </mc:AlternateContent>
  <xr:revisionPtr revIDLastSave="0" documentId="13_ncr:1_{D2EAD536-0AF8-4E61-82F3-C21F555DC37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v1.0" sheetId="5" r:id="rId1"/>
  </sheets>
  <definedNames>
    <definedName name="_xlnm._FilterDatabase" localSheetId="0" hidden="1">'v1.0'!$A$1:$K$1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5" l="1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3" i="5"/>
  <c r="I3" i="5"/>
  <c r="J2" i="5"/>
  <c r="I2" i="5"/>
  <c r="I20" i="5" l="1"/>
  <c r="J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jousis</author>
  </authors>
  <commentList>
    <comment ref="B4" authorId="0" shapeId="0" xr:uid="{A6D22D79-EA19-4048-84D0-41C4C071FBD8}">
      <text>
        <r>
          <rPr>
            <b/>
            <sz val="9"/>
            <color indexed="81"/>
            <rFont val="Tahoma"/>
            <family val="2"/>
            <charset val="161"/>
          </rPr>
          <t>jousis:</t>
        </r>
        <r>
          <rPr>
            <sz val="9"/>
            <color indexed="81"/>
            <rFont val="Tahoma"/>
            <family val="2"/>
            <charset val="161"/>
          </rPr>
          <t xml:space="preserve">
Optional if you install LDO with Cnr</t>
        </r>
      </text>
    </comment>
    <comment ref="B7" authorId="0" shapeId="0" xr:uid="{24A932AC-8A1C-4A26-9DC8-1069B1E5CE63}">
      <text>
        <r>
          <rPr>
            <b/>
            <sz val="9"/>
            <color indexed="81"/>
            <rFont val="Tahoma"/>
            <family val="2"/>
            <charset val="161"/>
          </rPr>
          <t>jousis:</t>
        </r>
        <r>
          <rPr>
            <sz val="9"/>
            <color indexed="81"/>
            <rFont val="Tahoma"/>
            <family val="2"/>
            <charset val="161"/>
          </rPr>
          <t xml:space="preserve">
Alternative (PPS): ECH-U1C101GX5
</t>
        </r>
      </text>
    </comment>
  </commentList>
</comments>
</file>

<file path=xl/sharedStrings.xml><?xml version="1.0" encoding="utf-8"?>
<sst xmlns="http://schemas.openxmlformats.org/spreadsheetml/2006/main" count="123" uniqueCount="89">
  <si>
    <t>ID</t>
  </si>
  <si>
    <t>Name</t>
  </si>
  <si>
    <t>Designator</t>
  </si>
  <si>
    <t>Footprint</t>
  </si>
  <si>
    <t>Manufacturer Part</t>
  </si>
  <si>
    <t>Manufacturer</t>
  </si>
  <si>
    <t>Supplier</t>
  </si>
  <si>
    <t>BAT20JFILM</t>
  </si>
  <si>
    <t>D1,D2</t>
  </si>
  <si>
    <t>SOD-323</t>
  </si>
  <si>
    <t>STMicroelectronics</t>
  </si>
  <si>
    <t>SQ2303ES-T1_GE3</t>
  </si>
  <si>
    <t>Q1</t>
  </si>
  <si>
    <t>SOT-23(SOT-23-3)</t>
  </si>
  <si>
    <t>VISHAY</t>
  </si>
  <si>
    <t>BSS138</t>
  </si>
  <si>
    <t>Q2</t>
  </si>
  <si>
    <t>TPS7A0533PDBVR</t>
  </si>
  <si>
    <t>U1</t>
  </si>
  <si>
    <t>SOT-23-5</t>
  </si>
  <si>
    <t>TI</t>
  </si>
  <si>
    <t>KMR621NG LFS</t>
  </si>
  <si>
    <t>100k</t>
  </si>
  <si>
    <t>R1</t>
  </si>
  <si>
    <t>10n</t>
  </si>
  <si>
    <t>0.1u</t>
  </si>
  <si>
    <t>1u</t>
  </si>
  <si>
    <t>ADS1232IPWR</t>
  </si>
  <si>
    <t>U2</t>
  </si>
  <si>
    <t>TSSOP-24</t>
  </si>
  <si>
    <t>0.1u PPS ECH-U1C104GX5</t>
  </si>
  <si>
    <t>47k</t>
  </si>
  <si>
    <t>100R</t>
  </si>
  <si>
    <t>0R</t>
  </si>
  <si>
    <t>100p NP0</t>
  </si>
  <si>
    <t>Qty</t>
  </si>
  <si>
    <t>Unit price (qty=1)</t>
  </si>
  <si>
    <t>Unit price (qty=100)</t>
  </si>
  <si>
    <t>Supplier URL</t>
  </si>
  <si>
    <t>mouser</t>
  </si>
  <si>
    <t>Wurth</t>
  </si>
  <si>
    <t>TDK</t>
  </si>
  <si>
    <t>ECH-U1C104GX5</t>
  </si>
  <si>
    <t>Panasonic</t>
  </si>
  <si>
    <t>https://gr.mouser.com/ProductDetail/667-ECH-U1C104GX5/</t>
  </si>
  <si>
    <t>https://gr.mouser.com/ProductDetail/BAT20JFILM/</t>
  </si>
  <si>
    <t>https://gr.mouser.com/ProductDetail/SQ2303ES-T1_GE3/</t>
  </si>
  <si>
    <t>Yageo</t>
  </si>
  <si>
    <t>C&amp;K</t>
  </si>
  <si>
    <t>https://gr.mouser.com/ProductDetail/595-TPS7A0533PDBVR/</t>
  </si>
  <si>
    <t>https://gr.mouser.com/ProductDetail/ADS1232IPWR/</t>
  </si>
  <si>
    <t>Total per unit (w/o vat)</t>
  </si>
  <si>
    <t>0603</t>
  </si>
  <si>
    <t>https://gr.mouser.com/ProductDetail/KMR621NGLFS/</t>
  </si>
  <si>
    <t>KMR621NGLFS</t>
  </si>
  <si>
    <t>LMK107B7105KA-T</t>
  </si>
  <si>
    <t>Taiyo Yuden</t>
  </si>
  <si>
    <t>https://gr.mouser.com/ProductDetail/LMK107B7105KA-T/</t>
  </si>
  <si>
    <t>CC0603FRNPO9BN101</t>
  </si>
  <si>
    <t>https://gr.mouser.com/ProductDetail//CC0603FRNPO9BN101/</t>
  </si>
  <si>
    <t>CGA3E2X7R1E104K080AA</t>
  </si>
  <si>
    <t>https://gr.mouser.com/ProductDetail/CGA3E2X7R1E104K080AA/</t>
  </si>
  <si>
    <t>885012206089</t>
  </si>
  <si>
    <t>https://gr.mouser.com/ProductDetail/885012206089/</t>
  </si>
  <si>
    <t>BSS138-13-F</t>
  </si>
  <si>
    <t>Diodes</t>
  </si>
  <si>
    <t>https://gr.mouser.com/ProductDetail/BSS138-13-F/</t>
  </si>
  <si>
    <t>RC0603FR-07100KL</t>
  </si>
  <si>
    <t>https://gr.mouser.com/ProductDetail/RC0603FR-07100KL/</t>
  </si>
  <si>
    <t>RC0603JR-0747KL</t>
  </si>
  <si>
    <t>https://gr.mouser.com/ProductDetail/RC0603JR-0747KL/</t>
  </si>
  <si>
    <t>CRCW06030000Z0EAC</t>
  </si>
  <si>
    <t>Vishay</t>
  </si>
  <si>
    <t>https://gr.mouser.com/ProductDetail/CRCW06030000Z0EAC/</t>
  </si>
  <si>
    <t>RT0603BRD07100RL</t>
  </si>
  <si>
    <t>https://gr.mouser.com/ProductDetail/RT0603BRD07100RL/</t>
  </si>
  <si>
    <t>C1,C4</t>
  </si>
  <si>
    <t>C5</t>
  </si>
  <si>
    <t>RESET</t>
  </si>
  <si>
    <t>10u</t>
  </si>
  <si>
    <t>C6,C9</t>
  </si>
  <si>
    <t>JMK107BJ106MA-T</t>
  </si>
  <si>
    <t>https://gr.mouser.com/ProductDetail/JMK107BJ106MA-T/</t>
  </si>
  <si>
    <t>C2,C3,C7,C8</t>
  </si>
  <si>
    <t>C10,C11</t>
  </si>
  <si>
    <t>R3</t>
  </si>
  <si>
    <t>R2,R4,R5</t>
  </si>
  <si>
    <t>R6,R7</t>
  </si>
  <si>
    <t>C12,C13,C14,C15,C16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</si>
</sst>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8" fillId="0" borderId="0" xfId="42"/>
    <xf numFmtId="0" fontId="16" fillId="0" borderId="0" xfId="0" applyFont="1"/>
    <xf numFmtId="0" fontId="0" fillId="0" borderId="0" xfId="0" applyFill="1"/>
    <xf numFmtId="49" fontId="0" fillId="0" borderId="0" xfId="0" applyNumberFormat="1" applyFill="1"/>
    <xf numFmtId="0" fontId="18" fillId="0" borderId="0" xfId="42" applyFill="1"/>
    <xf numFmtId="49" fontId="0" fillId="0" borderId="0" xfId="0" applyNumberFormat="1" applyFill="1" applyAlignment="1">
      <alignment vertical="center"/>
    </xf>
    <xf numFmtId="49" fontId="18" fillId="0" borderId="0" xfId="42" applyNumberFormat="1" applyFill="1" applyAlignment="1">
      <alignment vertic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vertical="center"/>
    </xf>
    <xf numFmtId="49" fontId="18" fillId="0" borderId="0" xfId="42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3" borderId="0" xfId="0" applyFill="1"/>
    <xf numFmtId="0" fontId="0" fillId="0" borderId="0" xfId="0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22</xdr:row>
      <xdr:rowOff>19051</xdr:rowOff>
    </xdr:from>
    <xdr:to>
      <xdr:col>10</xdr:col>
      <xdr:colOff>2438400</xdr:colOff>
      <xdr:row>40</xdr:row>
      <xdr:rowOff>13887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118E0B-8690-456D-B649-B62D1AF8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975" y="4210051"/>
          <a:ext cx="6686550" cy="342383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22</xdr:row>
      <xdr:rowOff>0</xdr:rowOff>
    </xdr:from>
    <xdr:to>
      <xdr:col>6</xdr:col>
      <xdr:colOff>113448</xdr:colOff>
      <xdr:row>40</xdr:row>
      <xdr:rowOff>37667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31FFD1-1CB1-4002-B07C-9618235C4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4191000"/>
          <a:ext cx="6819048" cy="3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.mouser.com/ProductDetail/CC0603FRNPO9BN101/" TargetMode="External"/><Relationship Id="rId13" Type="http://schemas.openxmlformats.org/officeDocument/2006/relationships/hyperlink" Target="https://gr.mouser.com/ProductDetail/RC0603JR-0747KL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gr.mouser.com/ProductDetail/ADS1232IPWR/" TargetMode="External"/><Relationship Id="rId7" Type="http://schemas.openxmlformats.org/officeDocument/2006/relationships/hyperlink" Target="https://gr.mouser.com/ProductDetail/LMK107B7105KA-T/" TargetMode="External"/><Relationship Id="rId12" Type="http://schemas.openxmlformats.org/officeDocument/2006/relationships/hyperlink" Target="https://gr.mouser.com/ProductDetail/RC0603FR-07100KL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r.mouser.com/ProductDetail/595-TPS7A0533PDBVR/" TargetMode="External"/><Relationship Id="rId16" Type="http://schemas.openxmlformats.org/officeDocument/2006/relationships/hyperlink" Target="https://gr.mouser.com/ProductDetail/JMK107BJ106MA-T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gr.mouser.com/ProductDetail/BAT20JFILM/" TargetMode="External"/><Relationship Id="rId6" Type="http://schemas.openxmlformats.org/officeDocument/2006/relationships/hyperlink" Target="https://gr.mouser.com/ProductDetail/SQ2303ES-T1_GE3/" TargetMode="External"/><Relationship Id="rId11" Type="http://schemas.openxmlformats.org/officeDocument/2006/relationships/hyperlink" Target="https://gr.mouser.com/ProductDetail/BSS138-13-F/" TargetMode="External"/><Relationship Id="rId5" Type="http://schemas.openxmlformats.org/officeDocument/2006/relationships/hyperlink" Target="https://gr.mouser.com/ProductDetail/667-ECH-U1C104GX5/" TargetMode="External"/><Relationship Id="rId15" Type="http://schemas.openxmlformats.org/officeDocument/2006/relationships/hyperlink" Target="https://gr.mouser.com/ProductDetail/RT0603BRD07100RL/" TargetMode="External"/><Relationship Id="rId10" Type="http://schemas.openxmlformats.org/officeDocument/2006/relationships/hyperlink" Target="https://gr.mouser.com/ProductDetail/885012206089/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gr.mouser.com/ProductDetail/KMR621NGLFS/" TargetMode="External"/><Relationship Id="rId9" Type="http://schemas.openxmlformats.org/officeDocument/2006/relationships/hyperlink" Target="https://gr.mouser.com/ProductDetail/CGA3E2X7R1E104K080AA/" TargetMode="External"/><Relationship Id="rId14" Type="http://schemas.openxmlformats.org/officeDocument/2006/relationships/hyperlink" Target="https://gr.mouser.com/ProductDetail/CRCW06030000Z0E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164-F610-40DC-BF58-D657BA6CE6B5}">
  <dimension ref="A1:K20"/>
  <sheetViews>
    <sheetView tabSelected="1" zoomScaleNormal="10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2" max="2" width="23.5703125" bestFit="1" customWidth="1"/>
    <col min="3" max="3" width="22.140625" customWidth="1"/>
    <col min="4" max="4" width="21.42578125" customWidth="1"/>
    <col min="5" max="5" width="8.7109375" bestFit="1" customWidth="1"/>
    <col min="6" max="6" width="24.5703125" customWidth="1"/>
    <col min="7" max="7" width="18.85546875" customWidth="1"/>
    <col min="8" max="8" width="10" customWidth="1"/>
    <col min="9" max="9" width="18" customWidth="1"/>
    <col min="10" max="10" width="18.5703125" bestFit="1" customWidth="1"/>
    <col min="11" max="11" width="59.285156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35</v>
      </c>
      <c r="F1" s="2" t="s">
        <v>4</v>
      </c>
      <c r="G1" s="2" t="s">
        <v>5</v>
      </c>
      <c r="H1" s="2" t="s">
        <v>6</v>
      </c>
      <c r="I1" s="1" t="s">
        <v>36</v>
      </c>
      <c r="J1" s="1" t="s">
        <v>37</v>
      </c>
      <c r="K1" s="2" t="s">
        <v>38</v>
      </c>
    </row>
    <row r="2" spans="1:11" s="5" customFormat="1" x14ac:dyDescent="0.25">
      <c r="A2" s="5">
        <v>1</v>
      </c>
      <c r="B2" s="5" t="s">
        <v>26</v>
      </c>
      <c r="C2" s="5" t="s">
        <v>76</v>
      </c>
      <c r="D2" s="6" t="s">
        <v>52</v>
      </c>
      <c r="E2" s="5">
        <v>2</v>
      </c>
      <c r="F2" s="5" t="s">
        <v>55</v>
      </c>
      <c r="G2" s="5" t="s">
        <v>56</v>
      </c>
      <c r="H2" s="8" t="s">
        <v>39</v>
      </c>
      <c r="I2" s="5">
        <f>0.087*E2</f>
        <v>0.17399999999999999</v>
      </c>
      <c r="J2" s="5">
        <f>0.022*E2</f>
        <v>4.3999999999999997E-2</v>
      </c>
      <c r="K2" s="3" t="s">
        <v>57</v>
      </c>
    </row>
    <row r="3" spans="1:11" s="5" customFormat="1" x14ac:dyDescent="0.25">
      <c r="A3" s="5">
        <v>2</v>
      </c>
      <c r="B3" s="5" t="s">
        <v>25</v>
      </c>
      <c r="C3" s="5" t="s">
        <v>83</v>
      </c>
      <c r="D3" s="6" t="s">
        <v>52</v>
      </c>
      <c r="E3" s="5">
        <v>4</v>
      </c>
      <c r="F3" s="5" t="s">
        <v>60</v>
      </c>
      <c r="G3" s="5" t="s">
        <v>41</v>
      </c>
      <c r="H3" s="8" t="s">
        <v>39</v>
      </c>
      <c r="I3" s="5">
        <f>0.087*E3</f>
        <v>0.34799999999999998</v>
      </c>
      <c r="J3" s="5">
        <f>0.027*E3</f>
        <v>0.108</v>
      </c>
      <c r="K3" s="3" t="s">
        <v>61</v>
      </c>
    </row>
    <row r="4" spans="1:11" s="5" customFormat="1" x14ac:dyDescent="0.25">
      <c r="A4" s="5">
        <v>3</v>
      </c>
      <c r="B4" s="16" t="s">
        <v>24</v>
      </c>
      <c r="C4" s="5" t="s">
        <v>77</v>
      </c>
      <c r="D4" s="6" t="s">
        <v>52</v>
      </c>
      <c r="E4" s="5">
        <v>1</v>
      </c>
      <c r="F4" s="8" t="s">
        <v>62</v>
      </c>
      <c r="G4" s="5" t="s">
        <v>40</v>
      </c>
      <c r="H4" s="8" t="s">
        <v>39</v>
      </c>
      <c r="K4" s="3" t="s">
        <v>63</v>
      </c>
    </row>
    <row r="5" spans="1:11" s="5" customFormat="1" x14ac:dyDescent="0.25">
      <c r="A5" s="5">
        <v>4</v>
      </c>
      <c r="B5" s="5" t="s">
        <v>79</v>
      </c>
      <c r="C5" s="5" t="s">
        <v>80</v>
      </c>
      <c r="D5" s="6" t="s">
        <v>52</v>
      </c>
      <c r="E5" s="5">
        <v>2</v>
      </c>
      <c r="F5" s="8" t="s">
        <v>81</v>
      </c>
      <c r="G5" s="5" t="s">
        <v>56</v>
      </c>
      <c r="H5" s="8" t="s">
        <v>39</v>
      </c>
      <c r="I5" s="5">
        <f>0.148*E5</f>
        <v>0.29599999999999999</v>
      </c>
      <c r="J5" s="5">
        <f>0.038*E5</f>
        <v>7.5999999999999998E-2</v>
      </c>
      <c r="K5" s="3" t="s">
        <v>82</v>
      </c>
    </row>
    <row r="6" spans="1:11" s="5" customFormat="1" x14ac:dyDescent="0.25">
      <c r="A6" s="5">
        <v>5</v>
      </c>
      <c r="B6" s="5" t="s">
        <v>30</v>
      </c>
      <c r="C6" s="5" t="s">
        <v>84</v>
      </c>
      <c r="D6" s="12">
        <v>1210</v>
      </c>
      <c r="E6" s="13">
        <v>2</v>
      </c>
      <c r="F6" s="11" t="s">
        <v>42</v>
      </c>
      <c r="G6" s="11" t="s">
        <v>43</v>
      </c>
      <c r="H6" s="11" t="s">
        <v>39</v>
      </c>
      <c r="I6" s="10">
        <f>0.742*E6</f>
        <v>1.484</v>
      </c>
      <c r="J6" s="10">
        <f>0.376*E6</f>
        <v>0.752</v>
      </c>
      <c r="K6" s="14" t="s">
        <v>44</v>
      </c>
    </row>
    <row r="7" spans="1:11" s="5" customFormat="1" x14ac:dyDescent="0.25">
      <c r="A7" s="5">
        <v>6</v>
      </c>
      <c r="B7" s="5" t="s">
        <v>34</v>
      </c>
      <c r="C7" s="5" t="s">
        <v>88</v>
      </c>
      <c r="D7" s="6" t="s">
        <v>52</v>
      </c>
      <c r="E7" s="5">
        <v>4</v>
      </c>
      <c r="F7" s="5" t="s">
        <v>58</v>
      </c>
      <c r="G7" s="5" t="s">
        <v>47</v>
      </c>
      <c r="H7" s="8" t="s">
        <v>39</v>
      </c>
      <c r="I7" s="5">
        <f>0.157*E7</f>
        <v>0.628</v>
      </c>
      <c r="J7" s="5">
        <f>0.039*E7</f>
        <v>0.156</v>
      </c>
      <c r="K7" s="3" t="s">
        <v>59</v>
      </c>
    </row>
    <row r="8" spans="1:11" s="5" customFormat="1" x14ac:dyDescent="0.25">
      <c r="A8" s="5">
        <v>7</v>
      </c>
      <c r="B8" s="5" t="s">
        <v>7</v>
      </c>
      <c r="C8" s="5" t="s">
        <v>8</v>
      </c>
      <c r="D8" s="5" t="s">
        <v>9</v>
      </c>
      <c r="E8" s="5">
        <v>2</v>
      </c>
      <c r="F8" s="8" t="s">
        <v>7</v>
      </c>
      <c r="G8" s="8" t="s">
        <v>10</v>
      </c>
      <c r="H8" s="8" t="s">
        <v>39</v>
      </c>
      <c r="I8" s="10">
        <f>0.332*E8</f>
        <v>0.66400000000000003</v>
      </c>
      <c r="J8" s="10">
        <f>0.134*E8</f>
        <v>0.26800000000000002</v>
      </c>
      <c r="K8" s="9" t="s">
        <v>45</v>
      </c>
    </row>
    <row r="9" spans="1:11" s="5" customFormat="1" x14ac:dyDescent="0.25">
      <c r="A9" s="5">
        <v>8</v>
      </c>
      <c r="B9" s="5" t="s">
        <v>11</v>
      </c>
      <c r="C9" s="5" t="s">
        <v>12</v>
      </c>
      <c r="D9" s="5" t="s">
        <v>13</v>
      </c>
      <c r="E9" s="5">
        <v>1</v>
      </c>
      <c r="F9" s="8" t="s">
        <v>11</v>
      </c>
      <c r="G9" s="8" t="s">
        <v>14</v>
      </c>
      <c r="H9" s="8" t="s">
        <v>39</v>
      </c>
      <c r="I9" s="5">
        <f>0.445*E9</f>
        <v>0.44500000000000001</v>
      </c>
      <c r="J9" s="5">
        <f>0.284*E9</f>
        <v>0.28399999999999997</v>
      </c>
      <c r="K9" s="9" t="s">
        <v>46</v>
      </c>
    </row>
    <row r="10" spans="1:11" s="5" customFormat="1" x14ac:dyDescent="0.25">
      <c r="A10" s="5">
        <v>9</v>
      </c>
      <c r="B10" s="5" t="s">
        <v>15</v>
      </c>
      <c r="C10" s="5" t="s">
        <v>16</v>
      </c>
      <c r="D10" s="5" t="s">
        <v>13</v>
      </c>
      <c r="E10" s="5">
        <v>1</v>
      </c>
      <c r="F10" s="5" t="s">
        <v>64</v>
      </c>
      <c r="G10" s="8" t="s">
        <v>65</v>
      </c>
      <c r="H10" s="8" t="s">
        <v>39</v>
      </c>
      <c r="I10" s="5">
        <f>0.21*E10</f>
        <v>0.21</v>
      </c>
      <c r="J10" s="5">
        <f>0.062*E10</f>
        <v>6.2E-2</v>
      </c>
      <c r="K10" s="3" t="s">
        <v>66</v>
      </c>
    </row>
    <row r="11" spans="1:11" s="5" customFormat="1" x14ac:dyDescent="0.25">
      <c r="A11" s="5">
        <v>10</v>
      </c>
      <c r="B11" s="5" t="s">
        <v>22</v>
      </c>
      <c r="C11" s="5" t="s">
        <v>23</v>
      </c>
      <c r="D11" s="6" t="s">
        <v>52</v>
      </c>
      <c r="E11" s="5">
        <v>1</v>
      </c>
      <c r="F11" s="5" t="s">
        <v>67</v>
      </c>
      <c r="G11" s="8" t="s">
        <v>47</v>
      </c>
      <c r="H11" s="8" t="s">
        <v>39</v>
      </c>
      <c r="I11" s="5">
        <f>0.087*E11</f>
        <v>8.6999999999999994E-2</v>
      </c>
      <c r="J11" s="5">
        <f>0.005*E11</f>
        <v>5.0000000000000001E-3</v>
      </c>
      <c r="K11" s="3" t="s">
        <v>68</v>
      </c>
    </row>
    <row r="12" spans="1:11" s="5" customFormat="1" x14ac:dyDescent="0.25">
      <c r="A12" s="5">
        <v>11</v>
      </c>
      <c r="B12" s="5" t="s">
        <v>33</v>
      </c>
      <c r="C12" s="5" t="s">
        <v>86</v>
      </c>
      <c r="D12" s="6" t="s">
        <v>52</v>
      </c>
      <c r="E12" s="5">
        <v>2</v>
      </c>
      <c r="F12" s="5" t="s">
        <v>71</v>
      </c>
      <c r="G12" s="8" t="s">
        <v>72</v>
      </c>
      <c r="H12" s="8" t="s">
        <v>39</v>
      </c>
      <c r="I12" s="5">
        <f>0.087*E12</f>
        <v>0.17399999999999999</v>
      </c>
      <c r="J12" s="5">
        <f>0.004*E12</f>
        <v>8.0000000000000002E-3</v>
      </c>
      <c r="K12" s="3" t="s">
        <v>73</v>
      </c>
    </row>
    <row r="13" spans="1:11" s="5" customFormat="1" x14ac:dyDescent="0.25">
      <c r="A13" s="5">
        <v>12</v>
      </c>
      <c r="B13" s="5" t="s">
        <v>31</v>
      </c>
      <c r="C13" s="5" t="s">
        <v>85</v>
      </c>
      <c r="D13" s="6" t="s">
        <v>52</v>
      </c>
      <c r="E13" s="5">
        <v>2</v>
      </c>
      <c r="F13" s="5" t="s">
        <v>69</v>
      </c>
      <c r="G13" s="8" t="s">
        <v>47</v>
      </c>
      <c r="H13" s="8" t="s">
        <v>39</v>
      </c>
      <c r="I13" s="5">
        <f>0.087*E13</f>
        <v>0.17399999999999999</v>
      </c>
      <c r="J13" s="5">
        <f>0.01*E13</f>
        <v>0.02</v>
      </c>
      <c r="K13" s="3" t="s">
        <v>70</v>
      </c>
    </row>
    <row r="14" spans="1:11" s="5" customFormat="1" x14ac:dyDescent="0.25">
      <c r="A14" s="5">
        <v>13</v>
      </c>
      <c r="B14" s="5" t="s">
        <v>32</v>
      </c>
      <c r="C14" s="5" t="s">
        <v>87</v>
      </c>
      <c r="D14" s="6" t="s">
        <v>52</v>
      </c>
      <c r="E14" s="5">
        <v>2</v>
      </c>
      <c r="F14" s="5" t="s">
        <v>74</v>
      </c>
      <c r="G14" s="8" t="s">
        <v>47</v>
      </c>
      <c r="H14" s="8" t="s">
        <v>39</v>
      </c>
      <c r="I14" s="5">
        <f>0.332*E14</f>
        <v>0.66400000000000003</v>
      </c>
      <c r="J14" s="5">
        <f>0.066*E14</f>
        <v>0.13200000000000001</v>
      </c>
      <c r="K14" s="3" t="s">
        <v>75</v>
      </c>
    </row>
    <row r="15" spans="1:11" s="5" customFormat="1" x14ac:dyDescent="0.25">
      <c r="A15" s="5">
        <v>14</v>
      </c>
      <c r="B15" s="5" t="s">
        <v>21</v>
      </c>
      <c r="C15" s="5" t="s">
        <v>78</v>
      </c>
      <c r="D15" s="5" t="s">
        <v>21</v>
      </c>
      <c r="E15" s="5">
        <v>1</v>
      </c>
      <c r="F15" s="5" t="s">
        <v>54</v>
      </c>
      <c r="G15" s="5" t="s">
        <v>48</v>
      </c>
      <c r="H15" s="8" t="s">
        <v>39</v>
      </c>
      <c r="I15" s="10">
        <f>0.288*E15</f>
        <v>0.28799999999999998</v>
      </c>
      <c r="J15" s="10">
        <f>0.247*E15</f>
        <v>0.247</v>
      </c>
      <c r="K15" s="7" t="s">
        <v>53</v>
      </c>
    </row>
    <row r="16" spans="1:11" s="5" customFormat="1" x14ac:dyDescent="0.25">
      <c r="A16" s="5">
        <v>15</v>
      </c>
      <c r="B16" s="5" t="s">
        <v>17</v>
      </c>
      <c r="C16" s="5" t="s">
        <v>18</v>
      </c>
      <c r="D16" s="5" t="s">
        <v>19</v>
      </c>
      <c r="E16" s="5">
        <v>1</v>
      </c>
      <c r="F16" s="5" t="s">
        <v>17</v>
      </c>
      <c r="G16" s="5" t="s">
        <v>20</v>
      </c>
      <c r="H16" s="15" t="s">
        <v>39</v>
      </c>
      <c r="I16" s="5">
        <f>0.515*E16</f>
        <v>0.51500000000000001</v>
      </c>
      <c r="J16" s="5">
        <f>0.276*E16</f>
        <v>0.27600000000000002</v>
      </c>
      <c r="K16" s="7" t="s">
        <v>49</v>
      </c>
    </row>
    <row r="17" spans="1:11" s="5" customFormat="1" x14ac:dyDescent="0.25">
      <c r="A17" s="5">
        <v>16</v>
      </c>
      <c r="B17" s="5" t="s">
        <v>27</v>
      </c>
      <c r="C17" s="5" t="s">
        <v>28</v>
      </c>
      <c r="D17" s="5" t="s">
        <v>29</v>
      </c>
      <c r="E17" s="5">
        <v>1</v>
      </c>
      <c r="F17" s="5" t="s">
        <v>27</v>
      </c>
      <c r="G17" s="5" t="s">
        <v>20</v>
      </c>
      <c r="H17" s="15" t="s">
        <v>39</v>
      </c>
      <c r="I17" s="5">
        <f>7.13*E17</f>
        <v>7.13</v>
      </c>
      <c r="J17" s="5">
        <f>5.34*E17</f>
        <v>5.34</v>
      </c>
      <c r="K17" s="9" t="s">
        <v>50</v>
      </c>
    </row>
    <row r="18" spans="1:11" s="5" customFormat="1" x14ac:dyDescent="0.25"/>
    <row r="19" spans="1:11" s="5" customFormat="1" x14ac:dyDescent="0.25">
      <c r="E19" s="5">
        <f>SUM(E2:E18)</f>
        <v>29</v>
      </c>
    </row>
    <row r="20" spans="1:11" x14ac:dyDescent="0.25">
      <c r="G20" s="17" t="s">
        <v>51</v>
      </c>
      <c r="H20" s="17"/>
      <c r="I20">
        <f>SUM(I2:I19)</f>
        <v>13.281000000000001</v>
      </c>
      <c r="J20">
        <f>SUM(J2:J19)</f>
        <v>7.7779999999999996</v>
      </c>
    </row>
  </sheetData>
  <mergeCells count="1">
    <mergeCell ref="G20:H20"/>
  </mergeCells>
  <hyperlinks>
    <hyperlink ref="K8" r:id="rId1" xr:uid="{F3196C1D-5D07-42E2-B0DD-111C295A493A}"/>
    <hyperlink ref="K16" r:id="rId2" xr:uid="{A0422966-F5E8-45DC-BB3D-BCD9D580921F}"/>
    <hyperlink ref="K17" r:id="rId3" xr:uid="{76473B13-0CE3-47D4-B221-50B68FDB3A51}"/>
    <hyperlink ref="K15" r:id="rId4" xr:uid="{3FFEAF1C-82ED-40E6-B53E-16177BD5D609}"/>
    <hyperlink ref="K6" r:id="rId5" xr:uid="{74B05B19-FB50-444D-97BA-CBDA50447122}"/>
    <hyperlink ref="K9" r:id="rId6" xr:uid="{A780D09A-BF11-4448-B6A2-606199063DF2}"/>
    <hyperlink ref="K2" r:id="rId7" xr:uid="{009C3276-C1B2-4B5E-9240-8F76123E105F}"/>
    <hyperlink ref="K7" r:id="rId8" display="https://gr.mouser.com/ProductDetail/CC0603FRNPO9BN101/" xr:uid="{85B8F1D2-D155-4C1E-9689-68FCECFE8484}"/>
    <hyperlink ref="K3" r:id="rId9" xr:uid="{89BAF890-836D-4CCA-A477-7A1D10C10EE4}"/>
    <hyperlink ref="K4" r:id="rId10" xr:uid="{500424D2-DF8F-4326-A2FC-1412ED12D534}"/>
    <hyperlink ref="K10" r:id="rId11" xr:uid="{2ED60586-15E5-485E-B431-D13C49F013FE}"/>
    <hyperlink ref="K11" r:id="rId12" xr:uid="{942EC5E1-0698-4166-B0F7-244ACCD36C4F}"/>
    <hyperlink ref="K13" r:id="rId13" xr:uid="{8EDBCA94-414E-44E2-9B95-00BEC9E89DFD}"/>
    <hyperlink ref="K12" r:id="rId14" xr:uid="{A58DC62F-45B7-403E-A216-3592D142EF19}"/>
    <hyperlink ref="K14" r:id="rId15" xr:uid="{CAA187E5-1AB0-4143-AEF3-73027112A95E}"/>
    <hyperlink ref="K5" r:id="rId16" xr:uid="{EE2B8D7A-BC78-4E11-8121-8A334A15531F}"/>
  </hyperlinks>
  <pageMargins left="0.7" right="0.7" top="0.75" bottom="0.75" header="0.3" footer="0.3"/>
  <pageSetup paperSize="32767" orientation="portrait" r:id="rId17"/>
  <drawing r:id="rId18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JouSiS -</dc:creator>
  <cp:lastModifiedBy>jousis</cp:lastModifiedBy>
  <dcterms:created xsi:type="dcterms:W3CDTF">2019-05-24T22:47:12Z</dcterms:created>
  <dcterms:modified xsi:type="dcterms:W3CDTF">2019-06-09T17:05:26Z</dcterms:modified>
</cp:coreProperties>
</file>