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3978cd06b1ead1/Desktop/"/>
    </mc:Choice>
  </mc:AlternateContent>
  <xr:revisionPtr revIDLastSave="553" documentId="8_{A48EFF13-8E13-47DE-9612-0CC62403DED8}" xr6:coauthVersionLast="47" xr6:coauthVersionMax="47" xr10:uidLastSave="{B69D0762-F023-4E4B-A318-C11783F06020}"/>
  <bookViews>
    <workbookView xWindow="-90" yWindow="-90" windowWidth="19380" windowHeight="11580" firstSheet="7" activeTab="8" xr2:uid="{7320830A-0B7D-4F11-8FE6-D43713B45D1D}"/>
  </bookViews>
  <sheets>
    <sheet name="GDP Predictions" sheetId="1" r:id="rId1"/>
    <sheet name="Population Predictions" sheetId="3" r:id="rId2"/>
    <sheet name="Attendance and Matchday Revenue" sheetId="2" r:id="rId3"/>
    <sheet name="Regression Attendance and Match" sheetId="4" r:id="rId4"/>
    <sheet name="GDP vs Total Revenue" sheetId="5" r:id="rId5"/>
    <sheet name="Regression GDP and Total Revenu" sheetId="6" r:id="rId6"/>
    <sheet name="Social Media and Commercial Rev" sheetId="8" r:id="rId7"/>
    <sheet name="Regression ComRev Social Rank" sheetId="9" r:id="rId8"/>
    <sheet name="Regression ComRev Social" sheetId="10" r:id="rId9"/>
    <sheet name="Regression Social Rank" sheetId="11" r:id="rId10"/>
    <sheet name="Expenses" sheetId="12" r:id="rId11"/>
    <sheet name="Regression Exp Att Social" sheetId="13" r:id="rId12"/>
    <sheet name="Expected Profit" sheetId="14" r:id="rId13"/>
    <sheet name="Inflation" sheetId="17" r:id="rId14"/>
    <sheet name="Sheet18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7" l="1"/>
  <c r="Q11" i="17"/>
  <c r="Q10" i="17"/>
  <c r="T3" i="17" s="1"/>
  <c r="Q9" i="17"/>
  <c r="Q8" i="17"/>
  <c r="Q7" i="17"/>
  <c r="Q6" i="17"/>
  <c r="Q5" i="17"/>
  <c r="Q4" i="17"/>
  <c r="Q3" i="17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" i="14"/>
  <c r="C8" i="14"/>
  <c r="C9" i="14" s="1"/>
  <c r="C10" i="14" s="1"/>
  <c r="C11" i="14" s="1"/>
  <c r="C12" i="14" s="1"/>
  <c r="C13" i="14" s="1"/>
  <c r="C14" i="14" s="1"/>
  <c r="C15" i="14" s="1"/>
  <c r="C16" i="14" s="1"/>
  <c r="C7" i="14"/>
  <c r="B8" i="14"/>
  <c r="B9" i="14" s="1"/>
  <c r="B10" i="14" s="1"/>
  <c r="B11" i="14" s="1"/>
  <c r="B12" i="14" s="1"/>
  <c r="B13" i="14" s="1"/>
  <c r="B14" i="14" s="1"/>
  <c r="B15" i="14" s="1"/>
  <c r="B16" i="14" s="1"/>
  <c r="B7" i="14"/>
  <c r="I2" i="14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C4" i="12"/>
  <c r="C7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C5" i="12"/>
  <c r="C6" i="12"/>
  <c r="C3" i="12"/>
  <c r="V8" i="5"/>
  <c r="V9" i="5"/>
  <c r="V10" i="5"/>
  <c r="V11" i="5"/>
  <c r="V12" i="5"/>
  <c r="V13" i="5"/>
  <c r="V14" i="5"/>
  <c r="V15" i="5"/>
  <c r="V16" i="5"/>
  <c r="V7" i="5"/>
  <c r="I8" i="2"/>
  <c r="I9" i="2"/>
  <c r="H3" i="2"/>
  <c r="I3" i="2" s="1"/>
  <c r="H4" i="2"/>
  <c r="I4" i="2" s="1"/>
  <c r="H5" i="2"/>
  <c r="I5" i="2" s="1"/>
  <c r="H6" i="2"/>
  <c r="I6" i="2" s="1"/>
  <c r="H7" i="2"/>
  <c r="I7" i="2" s="1"/>
  <c r="H8" i="2"/>
  <c r="H9" i="2"/>
  <c r="H10" i="2"/>
  <c r="I10" i="2" s="1"/>
  <c r="H11" i="2"/>
  <c r="I11" i="2" s="1"/>
  <c r="H12" i="2"/>
  <c r="I12" i="2" s="1"/>
  <c r="H2" i="2"/>
  <c r="I2" i="2" s="1"/>
  <c r="G4" i="2"/>
  <c r="G5" i="2" s="1"/>
  <c r="G6" i="2" s="1"/>
  <c r="G7" i="2" s="1"/>
  <c r="G8" i="2" s="1"/>
  <c r="G9" i="2" s="1"/>
  <c r="G10" i="2" s="1"/>
  <c r="G11" i="2" s="1"/>
  <c r="G12" i="2" s="1"/>
  <c r="G3" i="2"/>
  <c r="AH22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3" i="3"/>
  <c r="AG13" i="3"/>
  <c r="AG14" i="3"/>
  <c r="AG15" i="3"/>
  <c r="AG16" i="3"/>
  <c r="AG17" i="3"/>
  <c r="AG18" i="3"/>
  <c r="AG19" i="3"/>
  <c r="AG20" i="3"/>
  <c r="AG21" i="3"/>
  <c r="AG12" i="3"/>
  <c r="AF12" i="3"/>
  <c r="AF13" i="3" s="1"/>
  <c r="AF14" i="3" s="1"/>
  <c r="AF15" i="3" s="1"/>
  <c r="AF16" i="3" s="1"/>
  <c r="AF17" i="3" s="1"/>
  <c r="AF18" i="3" s="1"/>
  <c r="AF19" i="3" s="1"/>
  <c r="AF20" i="3" s="1"/>
  <c r="AF21" i="3" s="1"/>
  <c r="AE12" i="3"/>
  <c r="AE13" i="3" s="1"/>
  <c r="AE14" i="3" s="1"/>
  <c r="AE15" i="3" s="1"/>
  <c r="AE16" i="3" s="1"/>
  <c r="AE17" i="3" s="1"/>
  <c r="AE18" i="3" s="1"/>
  <c r="AE19" i="3" s="1"/>
  <c r="AE20" i="3" s="1"/>
  <c r="AE21" i="3" s="1"/>
  <c r="AD14" i="3"/>
  <c r="AD15" i="3" s="1"/>
  <c r="AD16" i="3" s="1"/>
  <c r="AD17" i="3" s="1"/>
  <c r="AD18" i="3" s="1"/>
  <c r="AD19" i="3" s="1"/>
  <c r="AD20" i="3" s="1"/>
  <c r="AD21" i="3" s="1"/>
  <c r="AD13" i="3"/>
  <c r="AD12" i="3"/>
  <c r="I96" i="3"/>
  <c r="I95" i="3"/>
  <c r="I94" i="3"/>
  <c r="I93" i="3"/>
  <c r="I92" i="3"/>
  <c r="I91" i="3"/>
  <c r="I90" i="3"/>
  <c r="I89" i="3"/>
  <c r="I88" i="3"/>
  <c r="H97" i="3"/>
  <c r="H98" i="3" s="1"/>
  <c r="H99" i="3" s="1"/>
  <c r="H100" i="3" s="1"/>
  <c r="H101" i="3" s="1"/>
  <c r="H102" i="3" s="1"/>
  <c r="H103" i="3" s="1"/>
  <c r="H104" i="3" s="1"/>
  <c r="H105" i="3" s="1"/>
  <c r="H106" i="3" s="1"/>
  <c r="I84" i="3"/>
  <c r="I83" i="3"/>
  <c r="I82" i="3"/>
  <c r="I81" i="3"/>
  <c r="I80" i="3"/>
  <c r="I79" i="3"/>
  <c r="I78" i="3"/>
  <c r="I77" i="3"/>
  <c r="I76" i="3"/>
  <c r="I75" i="3"/>
  <c r="I60" i="3"/>
  <c r="I59" i="3"/>
  <c r="I58" i="3"/>
  <c r="I57" i="3"/>
  <c r="I56" i="3"/>
  <c r="I55" i="3"/>
  <c r="I54" i="3"/>
  <c r="I53" i="3"/>
  <c r="I52" i="3"/>
  <c r="H61" i="3"/>
  <c r="H62" i="3" s="1"/>
  <c r="H63" i="3" s="1"/>
  <c r="H64" i="3" s="1"/>
  <c r="H65" i="3" s="1"/>
  <c r="H66" i="3" s="1"/>
  <c r="H67" i="3" s="1"/>
  <c r="H68" i="3" s="1"/>
  <c r="H69" i="3" s="1"/>
  <c r="H70" i="3" s="1"/>
  <c r="I47" i="3"/>
  <c r="I46" i="3"/>
  <c r="I45" i="3"/>
  <c r="I44" i="3"/>
  <c r="I43" i="3"/>
  <c r="I42" i="3"/>
  <c r="I41" i="3"/>
  <c r="I40" i="3"/>
  <c r="I39" i="3"/>
  <c r="H26" i="3"/>
  <c r="H27" i="3"/>
  <c r="H28" i="3" s="1"/>
  <c r="H29" i="3" s="1"/>
  <c r="H30" i="3" s="1"/>
  <c r="H31" i="3" s="1"/>
  <c r="H32" i="3" s="1"/>
  <c r="H33" i="3" s="1"/>
  <c r="H34" i="3" s="1"/>
  <c r="B65" i="1"/>
  <c r="B66" i="1"/>
  <c r="B67" i="1"/>
  <c r="B68" i="1" s="1"/>
  <c r="B69" i="1" s="1"/>
  <c r="B70" i="1" s="1"/>
  <c r="B71" i="1" s="1"/>
  <c r="B72" i="1" s="1"/>
  <c r="B73" i="1" s="1"/>
  <c r="B64" i="1"/>
  <c r="C39" i="1"/>
  <c r="C47" i="1" s="1"/>
  <c r="C40" i="1"/>
  <c r="C41" i="1"/>
  <c r="C42" i="1"/>
  <c r="C43" i="1"/>
  <c r="C44" i="1"/>
  <c r="C48" i="1" s="1"/>
  <c r="C49" i="1" s="1"/>
  <c r="C45" i="1"/>
  <c r="C46" i="1"/>
  <c r="C38" i="1"/>
  <c r="H25" i="3"/>
  <c r="I12" i="3"/>
  <c r="I4" i="3"/>
  <c r="I5" i="3"/>
  <c r="I6" i="3"/>
  <c r="I7" i="3"/>
  <c r="I8" i="3"/>
  <c r="I9" i="3"/>
  <c r="I10" i="3"/>
  <c r="I11" i="3"/>
  <c r="I3" i="3"/>
  <c r="C56" i="1"/>
  <c r="C57" i="1"/>
  <c r="C58" i="1"/>
  <c r="C59" i="1"/>
  <c r="C60" i="1"/>
  <c r="C61" i="1"/>
  <c r="C62" i="1"/>
  <c r="C63" i="1"/>
  <c r="C55" i="1"/>
  <c r="U2" i="1"/>
  <c r="I48" i="3" l="1"/>
  <c r="C64" i="1"/>
  <c r="C65" i="1" l="1"/>
  <c r="C66" i="1" l="1"/>
  <c r="C67" i="1" l="1"/>
  <c r="C68" i="1" l="1"/>
  <c r="C69" i="1" l="1"/>
  <c r="C70" i="1" l="1"/>
  <c r="C71" i="1" l="1"/>
  <c r="C73" i="1" l="1"/>
  <c r="C72" i="1"/>
</calcChain>
</file>

<file path=xl/sharedStrings.xml><?xml version="1.0" encoding="utf-8"?>
<sst xmlns="http://schemas.openxmlformats.org/spreadsheetml/2006/main" count="358" uniqueCount="103">
  <si>
    <t>GROSS DOMESTIC PRODUCT (GDP) PER CAPITA</t>
  </si>
  <si>
    <t>GROSS NATIONAL INCOME (GNI) PER CAPITA</t>
  </si>
  <si>
    <t>Year</t>
  </si>
  <si>
    <t>East Rarita</t>
  </si>
  <si>
    <t>Central Rarita</t>
  </si>
  <si>
    <t>West Rarita</t>
  </si>
  <si>
    <t>Rarita</t>
  </si>
  <si>
    <t>Growth Rate</t>
  </si>
  <si>
    <t>N/A</t>
  </si>
  <si>
    <t>Average</t>
  </si>
  <si>
    <t>Variance</t>
  </si>
  <si>
    <t>Standard Deviation (Volatility)</t>
  </si>
  <si>
    <t>PROJECTION</t>
  </si>
  <si>
    <t>POPULATION</t>
  </si>
  <si>
    <t>Rarita Growth Rate</t>
  </si>
  <si>
    <t>Country</t>
  </si>
  <si>
    <t>Attendance</t>
  </si>
  <si>
    <t>Nation</t>
  </si>
  <si>
    <t>Average League Attendance</t>
  </si>
  <si>
    <t>Per Capita Matchday Revenue (2020)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</si>
  <si>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</si>
  <si>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</si>
  <si>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</si>
  <si>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</si>
  <si>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</si>
  <si>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</si>
  <si>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</si>
  <si>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</si>
  <si>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</si>
  <si>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</si>
  <si>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</si>
  <si>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</si>
  <si>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</si>
  <si>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</si>
  <si>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</si>
  <si>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</si>
  <si>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Sobianitedrucy</t>
  </si>
  <si>
    <t>Southern Ristan</t>
  </si>
  <si>
    <t>Unicorporated Tiagascar</t>
  </si>
  <si>
    <t>Xikong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</si>
  <si>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</si>
  <si>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</si>
  <si>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</si>
  <si>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</si>
  <si>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</si>
  <si>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</si>
  <si>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</si>
  <si>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</si>
  <si>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</si>
  <si>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</si>
  <si>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</si>
  <si>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</si>
  <si>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</si>
  <si>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</si>
  <si>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</si>
  <si>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</si>
  <si>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</si>
  <si>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</si>
  <si>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</si>
  <si>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</si>
  <si>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</si>
  <si>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</si>
  <si>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</si>
  <si>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</si>
  <si>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</si>
  <si>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Rarita Attendance</t>
  </si>
  <si>
    <t>Attendance (Factoring in Population Growth)</t>
  </si>
  <si>
    <t>Year on Year Population Growth %</t>
  </si>
  <si>
    <t>Predicted Matchday Revenue Per Capita</t>
  </si>
  <si>
    <t>Total Matchday Revenue</t>
  </si>
  <si>
    <t>Per Capita Total Revenue</t>
  </si>
  <si>
    <t>GDP</t>
  </si>
  <si>
    <t>Rarita GDP Per Capita</t>
  </si>
  <si>
    <t>Projected Per Capita Total Revenue</t>
  </si>
  <si>
    <t>Per Capita Commercial Revenue</t>
  </si>
  <si>
    <t>Total Social Media Following</t>
  </si>
  <si>
    <t>Country Rank</t>
  </si>
  <si>
    <t>Country Rank in Their Most Recent Tournament</t>
  </si>
  <si>
    <t>X Variable 2</t>
  </si>
  <si>
    <t>Social Media</t>
  </si>
  <si>
    <t>Total Expenses</t>
  </si>
  <si>
    <t>Expense Growth</t>
  </si>
  <si>
    <t>Per Capita
Total Expense (∂) (2020)</t>
  </si>
  <si>
    <t>Total Social Media</t>
  </si>
  <si>
    <t>Matchday Revenue</t>
  </si>
  <si>
    <t>Commercial Revenue</t>
  </si>
  <si>
    <t>Broadcast Revenue</t>
  </si>
  <si>
    <t>Expenses</t>
  </si>
  <si>
    <t>Per Capita</t>
  </si>
  <si>
    <t>Projected Profit per Capita</t>
  </si>
  <si>
    <t>Projected Population</t>
  </si>
  <si>
    <t>Profit</t>
  </si>
  <si>
    <t>Projected Total Expense Per Capita</t>
  </si>
  <si>
    <t>Projected Total Revenue Per Capita</t>
  </si>
  <si>
    <t>Basic Model</t>
  </si>
  <si>
    <t>Projected Profit Per Capita</t>
  </si>
  <si>
    <t>Average Revenue Growth</t>
  </si>
  <si>
    <t>Average Expense Growth</t>
  </si>
  <si>
    <t>Best Model</t>
  </si>
  <si>
    <t>Total Revenue</t>
  </si>
  <si>
    <t>Annual Inflation Rate</t>
  </si>
  <si>
    <t>Rarita GDP</t>
  </si>
  <si>
    <t>Rarita 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</si>
</sst>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Per Capita</a:t>
            </a:r>
            <a:r>
              <a:rPr lang="en-AU" baseline="0"/>
              <a:t>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Predictions'!$B$2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Predictions'!$A$2:$A$12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Predictions'!$B$3:$B$12</c:f>
              <c:numCache>
                <c:formatCode>General</c:formatCode>
                <c:ptCount val="1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9-4250-B76F-2BDE7AFB6DC6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Predictions'!$C$3:$C$12</c:f>
              <c:numCache>
                <c:formatCode>General</c:formatCode>
                <c:ptCount val="10"/>
                <c:pt idx="0">
                  <c:v>22581</c:v>
                </c:pt>
                <c:pt idx="1">
                  <c:v>22190</c:v>
                </c:pt>
                <c:pt idx="2">
                  <c:v>22123</c:v>
                </c:pt>
                <c:pt idx="3">
                  <c:v>22646</c:v>
                </c:pt>
                <c:pt idx="4">
                  <c:v>23866</c:v>
                </c:pt>
                <c:pt idx="5">
                  <c:v>24817</c:v>
                </c:pt>
                <c:pt idx="6">
                  <c:v>26405</c:v>
                </c:pt>
                <c:pt idx="7">
                  <c:v>27687</c:v>
                </c:pt>
                <c:pt idx="8">
                  <c:v>28839</c:v>
                </c:pt>
                <c:pt idx="9">
                  <c:v>27080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9-4250-B76F-2BDE7AFB6DC6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Predictions'!$D$3:$D$12</c:f>
              <c:numCache>
                <c:formatCode>General</c:formatCode>
                <c:ptCount val="10"/>
                <c:pt idx="0">
                  <c:v>9445</c:v>
                </c:pt>
                <c:pt idx="1">
                  <c:v>9733</c:v>
                </c:pt>
                <c:pt idx="2">
                  <c:v>9977</c:v>
                </c:pt>
                <c:pt idx="3">
                  <c:v>10127</c:v>
                </c:pt>
                <c:pt idx="4">
                  <c:v>10741</c:v>
                </c:pt>
                <c:pt idx="5">
                  <c:v>11086</c:v>
                </c:pt>
                <c:pt idx="6">
                  <c:v>11759</c:v>
                </c:pt>
                <c:pt idx="7">
                  <c:v>12155</c:v>
                </c:pt>
                <c:pt idx="8">
                  <c:v>13013</c:v>
                </c:pt>
                <c:pt idx="9">
                  <c:v>12451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9-4250-B76F-2BDE7AFB6DC6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9-4250-B76F-2BDE7AFB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Predictions'!$A$2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Predictions'!$A$2:$A$12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Predictions'!$A$3:$A$12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9B9-4250-B76F-2BDE7AFB6DC6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Predictions'!$G$15:$G$34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Predictions'!$H$15:$H$34</c:f>
              <c:numCache>
                <c:formatCode>General</c:formatCode>
                <c:ptCount val="2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  <c:pt idx="10">
                  <c:v>1956164.5401743534</c:v>
                </c:pt>
                <c:pt idx="11">
                  <c:v>1969200.375787311</c:v>
                </c:pt>
                <c:pt idx="12">
                  <c:v>1982323.0819096956</c:v>
                </c:pt>
                <c:pt idx="13">
                  <c:v>1995533.2374445889</c:v>
                </c:pt>
                <c:pt idx="14">
                  <c:v>2008831.4251528692</c:v>
                </c:pt>
                <c:pt idx="15">
                  <c:v>2022218.2316789203</c:v>
                </c:pt>
                <c:pt idx="16">
                  <c:v>2035694.2475765105</c:v>
                </c:pt>
                <c:pt idx="17">
                  <c:v>2049260.067334845</c:v>
                </c:pt>
                <c:pt idx="18">
                  <c:v>2062916.2894047911</c:v>
                </c:pt>
                <c:pt idx="19">
                  <c:v>2076663.5162252793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A-45EC-A26C-B7B9B549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9072"/>
        <c:axId val="830194192"/>
      </c:lineChart>
      <c:catAx>
        <c:axId val="830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4192"/>
        <c:crosses val="autoZero"/>
        <c:auto val="1"/>
        <c:lblAlgn val="ctr"/>
        <c:lblOffset val="100"/>
        <c:noMultiLvlLbl val="0"/>
      </c:catAx>
      <c:valAx>
        <c:axId val="830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</a:t>
            </a:r>
            <a:r>
              <a:rPr lang="en-US"/>
              <a:t>East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Predictions'!$G$16:$G$34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Predictions'!$I$16:$I$34</c:f>
              <c:numCache>
                <c:formatCode>General</c:formatCode>
                <c:ptCount val="19"/>
                <c:pt idx="0">
                  <c:v>0.47473705085040213</c:v>
                </c:pt>
                <c:pt idx="1">
                  <c:v>0.48309651545229199</c:v>
                </c:pt>
                <c:pt idx="2">
                  <c:v>0.60257718626323142</c:v>
                </c:pt>
                <c:pt idx="3">
                  <c:v>0.70949947235313293</c:v>
                </c:pt>
                <c:pt idx="4">
                  <c:v>0.85110519235052118</c:v>
                </c:pt>
                <c:pt idx="5">
                  <c:v>0.88141606979730713</c:v>
                </c:pt>
                <c:pt idx="6">
                  <c:v>0.82725755642217802</c:v>
                </c:pt>
                <c:pt idx="7">
                  <c:v>0.81765872106826165</c:v>
                </c:pt>
                <c:pt idx="8">
                  <c:v>0.35023158560094775</c:v>
                </c:pt>
                <c:pt idx="9">
                  <c:v>0.6663977055731416</c:v>
                </c:pt>
                <c:pt idx="10">
                  <c:v>0.6663977055731416</c:v>
                </c:pt>
                <c:pt idx="11">
                  <c:v>0.6663977055731416</c:v>
                </c:pt>
                <c:pt idx="12">
                  <c:v>0.6663977055731416</c:v>
                </c:pt>
                <c:pt idx="13">
                  <c:v>0.6663977055731416</c:v>
                </c:pt>
                <c:pt idx="14">
                  <c:v>0.6663977055731416</c:v>
                </c:pt>
                <c:pt idx="15">
                  <c:v>0.6663977055731416</c:v>
                </c:pt>
                <c:pt idx="16">
                  <c:v>0.6663977055731416</c:v>
                </c:pt>
                <c:pt idx="17">
                  <c:v>0.6663977055731416</c:v>
                </c:pt>
                <c:pt idx="18">
                  <c:v>0.6663977055731416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E-4865-9865-A1B425E8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Predictions'!$H$38:$H$47</c:f>
              <c:numCache>
                <c:formatCode>General</c:formatCode>
                <c:ptCount val="1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A30-9CFC-9B805FB0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  <c:max val="3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Predictions'!$I$39:$I$47</c:f>
              <c:numCache>
                <c:formatCode>General</c:formatCode>
                <c:ptCount val="9"/>
                <c:pt idx="0">
                  <c:v>1.3396276033237283E-2</c:v>
                </c:pt>
                <c:pt idx="1">
                  <c:v>-0.36930499465705341</c:v>
                </c:pt>
                <c:pt idx="2">
                  <c:v>-0.31904977143320734</c:v>
                </c:pt>
                <c:pt idx="3">
                  <c:v>-0.13427366980370531</c:v>
                </c:pt>
                <c:pt idx="4">
                  <c:v>3.7721689772033259E-2</c:v>
                </c:pt>
                <c:pt idx="5">
                  <c:v>0.13264116524715017</c:v>
                </c:pt>
                <c:pt idx="6">
                  <c:v>0.35342940759811792</c:v>
                </c:pt>
                <c:pt idx="7">
                  <c:v>0.70284719294611442</c:v>
                </c:pt>
                <c:pt idx="8">
                  <c:v>-0.75722077237570296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C-4B21-8FAA-E10C4C01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Central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Predictions'!$G$15:$G$34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Predictions'!$H$51:$H$70</c:f>
              <c:numCache>
                <c:formatCode>General</c:formatCode>
                <c:ptCount val="20"/>
                <c:pt idx="0">
                  <c:v>3030693</c:v>
                </c:pt>
                <c:pt idx="1">
                  <c:v>3031099</c:v>
                </c:pt>
                <c:pt idx="2">
                  <c:v>3019905</c:v>
                </c:pt>
                <c:pt idx="3">
                  <c:v>3010270</c:v>
                </c:pt>
                <c:pt idx="4">
                  <c:v>3006228</c:v>
                </c:pt>
                <c:pt idx="5">
                  <c:v>3007362</c:v>
                </c:pt>
                <c:pt idx="6">
                  <c:v>3011351</c:v>
                </c:pt>
                <c:pt idx="7">
                  <c:v>3021994</c:v>
                </c:pt>
                <c:pt idx="8">
                  <c:v>3043234</c:v>
                </c:pt>
                <c:pt idx="9">
                  <c:v>3020190</c:v>
                </c:pt>
                <c:pt idx="10">
                  <c:v>3019049.6652620966</c:v>
                </c:pt>
                <c:pt idx="11">
                  <c:v>3017909.761080984</c:v>
                </c:pt>
                <c:pt idx="12">
                  <c:v>3016770.2872940968</c:v>
                </c:pt>
                <c:pt idx="13">
                  <c:v>3015631.2437389307</c:v>
                </c:pt>
                <c:pt idx="14">
                  <c:v>3014492.630253043</c:v>
                </c:pt>
                <c:pt idx="15">
                  <c:v>3013354.4466740526</c:v>
                </c:pt>
                <c:pt idx="16">
                  <c:v>3012216.6928396388</c:v>
                </c:pt>
                <c:pt idx="17">
                  <c:v>3011079.3685875428</c:v>
                </c:pt>
                <c:pt idx="18">
                  <c:v>3009942.4737555669</c:v>
                </c:pt>
                <c:pt idx="19">
                  <c:v>3008806.0081815748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B-4797-9F78-472A6F9D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9072"/>
        <c:axId val="830194192"/>
      </c:lineChart>
      <c:catAx>
        <c:axId val="830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4192"/>
        <c:crosses val="autoZero"/>
        <c:auto val="1"/>
        <c:lblAlgn val="ctr"/>
        <c:lblOffset val="100"/>
        <c:noMultiLvlLbl val="0"/>
      </c:catAx>
      <c:valAx>
        <c:axId val="830194192"/>
        <c:scaling>
          <c:orientation val="minMax"/>
          <c:max val="3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Central</a:t>
            </a:r>
            <a:r>
              <a:rPr lang="en-US"/>
              <a:t>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Predictions'!$G$16:$G$34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Predictions'!$I$52:$I$70</c:f>
              <c:numCache>
                <c:formatCode>General</c:formatCode>
                <c:ptCount val="19"/>
                <c:pt idx="0">
                  <c:v>1.3396276033237283E-2</c:v>
                </c:pt>
                <c:pt idx="1">
                  <c:v>-0.36930499465705341</c:v>
                </c:pt>
                <c:pt idx="2">
                  <c:v>-0.31904977143320734</c:v>
                </c:pt>
                <c:pt idx="3">
                  <c:v>-0.13427366980370531</c:v>
                </c:pt>
                <c:pt idx="4">
                  <c:v>3.7721689772033259E-2</c:v>
                </c:pt>
                <c:pt idx="5">
                  <c:v>0.13264116524715017</c:v>
                </c:pt>
                <c:pt idx="6">
                  <c:v>0.35342940759811792</c:v>
                </c:pt>
                <c:pt idx="7">
                  <c:v>0.70284719294611442</c:v>
                </c:pt>
                <c:pt idx="8">
                  <c:v>-0.75722077237570296</c:v>
                </c:pt>
                <c:pt idx="9">
                  <c:v>-3.7757052963668443E-2</c:v>
                </c:pt>
                <c:pt idx="10">
                  <c:v>-3.7757052963668443E-2</c:v>
                </c:pt>
                <c:pt idx="11">
                  <c:v>-3.7757052963668443E-2</c:v>
                </c:pt>
                <c:pt idx="12">
                  <c:v>-3.7757052963668443E-2</c:v>
                </c:pt>
                <c:pt idx="13">
                  <c:v>-3.7757052963668443E-2</c:v>
                </c:pt>
                <c:pt idx="14">
                  <c:v>-3.7757052963668443E-2</c:v>
                </c:pt>
                <c:pt idx="15">
                  <c:v>-3.7757052963668443E-2</c:v>
                </c:pt>
                <c:pt idx="16">
                  <c:v>-3.7757052963668443E-2</c:v>
                </c:pt>
                <c:pt idx="17">
                  <c:v>-3.7757052963668443E-2</c:v>
                </c:pt>
                <c:pt idx="18">
                  <c:v>-3.7757052963668443E-2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3-43E4-8B93-B88503B0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West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Predictions'!$H$74:$H$83</c:f>
              <c:numCache>
                <c:formatCode>General</c:formatCode>
                <c:ptCount val="1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C-49CD-9D56-D3B8B1CE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West Rarita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Central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Predictions'!$G$87:$G$106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Predictions'!$H$87:$H$106</c:f>
              <c:numCache>
                <c:formatCode>General</c:formatCode>
                <c:ptCount val="20"/>
                <c:pt idx="0">
                  <c:v>7226446</c:v>
                </c:pt>
                <c:pt idx="1">
                  <c:v>7267257</c:v>
                </c:pt>
                <c:pt idx="2">
                  <c:v>7307914</c:v>
                </c:pt>
                <c:pt idx="3">
                  <c:v>7352123</c:v>
                </c:pt>
                <c:pt idx="4">
                  <c:v>7394062</c:v>
                </c:pt>
                <c:pt idx="5">
                  <c:v>7435584</c:v>
                </c:pt>
                <c:pt idx="6">
                  <c:v>7476687</c:v>
                </c:pt>
                <c:pt idx="7">
                  <c:v>7520631</c:v>
                </c:pt>
                <c:pt idx="8">
                  <c:v>7569121</c:v>
                </c:pt>
                <c:pt idx="9">
                  <c:v>7606067</c:v>
                </c:pt>
                <c:pt idx="10">
                  <c:v>7649460.0215024361</c:v>
                </c:pt>
                <c:pt idx="11">
                  <c:v>7693100.6025274368</c:v>
                </c:pt>
                <c:pt idx="12">
                  <c:v>7736990.1554153981</c:v>
                </c:pt>
                <c:pt idx="13">
                  <c:v>7781130.1005641958</c:v>
                </c:pt>
                <c:pt idx="14">
                  <c:v>7825521.8664751509</c:v>
                </c:pt>
                <c:pt idx="15">
                  <c:v>7870166.8897992605</c:v>
                </c:pt>
                <c:pt idx="16">
                  <c:v>7915066.6153836949</c:v>
                </c:pt>
                <c:pt idx="17">
                  <c:v>7960222.4963185545</c:v>
                </c:pt>
                <c:pt idx="18">
                  <c:v>8005635.9939838955</c:v>
                </c:pt>
                <c:pt idx="19">
                  <c:v>8051308.5780970287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F-4FF1-97CC-3C4FCB2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Predictions'!$I$75:$I$83</c:f>
              <c:numCache>
                <c:formatCode>General</c:formatCode>
                <c:ptCount val="9"/>
                <c:pt idx="0">
                  <c:v>0.56474510430161662</c:v>
                </c:pt>
                <c:pt idx="1">
                  <c:v>0.55945455073351613</c:v>
                </c:pt>
                <c:pt idx="2">
                  <c:v>0.60494691097897435</c:v>
                </c:pt>
                <c:pt idx="3">
                  <c:v>0.57043387331795181</c:v>
                </c:pt>
                <c:pt idx="4">
                  <c:v>0.56155872103858473</c:v>
                </c:pt>
                <c:pt idx="5">
                  <c:v>0.55278778371678672</c:v>
                </c:pt>
                <c:pt idx="6">
                  <c:v>0.5877469526275475</c:v>
                </c:pt>
                <c:pt idx="7">
                  <c:v>0.64475972827280048</c:v>
                </c:pt>
                <c:pt idx="8">
                  <c:v>0.48811480223397141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C-48FF-A3FA-42879197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West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Predictions'!$G$52:$G$70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'Population Predictions'!$I$88:$I$106</c:f>
              <c:numCache>
                <c:formatCode>General</c:formatCode>
                <c:ptCount val="19"/>
                <c:pt idx="0">
                  <c:v>0.56474510430161662</c:v>
                </c:pt>
                <c:pt idx="1">
                  <c:v>0.55945455073351613</c:v>
                </c:pt>
                <c:pt idx="2">
                  <c:v>0.60494691097897435</c:v>
                </c:pt>
                <c:pt idx="3">
                  <c:v>0.57043387331795181</c:v>
                </c:pt>
                <c:pt idx="4">
                  <c:v>0.56155872103858473</c:v>
                </c:pt>
                <c:pt idx="5">
                  <c:v>0.55278778371678672</c:v>
                </c:pt>
                <c:pt idx="6">
                  <c:v>0.5877469526275475</c:v>
                </c:pt>
                <c:pt idx="7">
                  <c:v>0.64475972827280048</c:v>
                </c:pt>
                <c:pt idx="8">
                  <c:v>0.48811480223397141</c:v>
                </c:pt>
                <c:pt idx="9">
                  <c:v>0.57050538080241664</c:v>
                </c:pt>
                <c:pt idx="10">
                  <c:v>0.57050538080241664</c:v>
                </c:pt>
                <c:pt idx="11">
                  <c:v>0.57050538080241664</c:v>
                </c:pt>
                <c:pt idx="12">
                  <c:v>0.57050538080241664</c:v>
                </c:pt>
                <c:pt idx="13">
                  <c:v>0.57050538080241664</c:v>
                </c:pt>
                <c:pt idx="14">
                  <c:v>0.57050538080241664</c:v>
                </c:pt>
                <c:pt idx="15">
                  <c:v>0.57050538080241664</c:v>
                </c:pt>
                <c:pt idx="16">
                  <c:v>0.57050538080241664</c:v>
                </c:pt>
                <c:pt idx="17">
                  <c:v>0.57050538080241664</c:v>
                </c:pt>
                <c:pt idx="18">
                  <c:v>0.57050538080241664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6-4105-B56F-9824E4E3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GNI</a:t>
            </a:r>
            <a:r>
              <a:rPr lang="en-AU" baseline="0"/>
              <a:t> Per Capita of Regions of Rarita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'GDP Predictions'!$B$2</c:f>
              <c:strCache>
                <c:ptCount val="1"/>
                <c:pt idx="0">
                  <c:v>East Rarita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Predictions'!$A$2:$A$12</c:f>
              <c:strCache>
                <c:ptCount val="11"/>
                <c:pt idx="0">
                  <c:v>Year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'GDP Predictions'!$H$3:$H$12</c:f>
              <c:numCache>
                <c:formatCode>General</c:formatCode>
                <c:ptCount val="1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4EA2-A4F3-5366C8E2C8D8}"/>
            </c:ext>
          </c:extLst>
        </c:ser>
        <c:ser>
          <c:idx val="2"/>
          <c:order val="2"/>
          <c:tx>
            <c:v>Central Rarita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Predictions'!$I$3:$I$12</c:f>
              <c:numCache>
                <c:formatCode>General</c:formatCode>
                <c:ptCount val="10"/>
                <c:pt idx="0">
                  <c:v>27534</c:v>
                </c:pt>
                <c:pt idx="1">
                  <c:v>26957</c:v>
                </c:pt>
                <c:pt idx="2">
                  <c:v>26806</c:v>
                </c:pt>
                <c:pt idx="3">
                  <c:v>27230</c:v>
                </c:pt>
                <c:pt idx="4">
                  <c:v>27950</c:v>
                </c:pt>
                <c:pt idx="5">
                  <c:v>28439</c:v>
                </c:pt>
                <c:pt idx="6">
                  <c:v>29667</c:v>
                </c:pt>
                <c:pt idx="7">
                  <c:v>30964</c:v>
                </c:pt>
                <c:pt idx="8">
                  <c:v>32042</c:v>
                </c:pt>
                <c:pt idx="9">
                  <c:v>30615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2-4EA2-A4F3-5366C8E2C8D8}"/>
            </c:ext>
          </c:extLst>
        </c:ser>
        <c:ser>
          <c:idx val="3"/>
          <c:order val="3"/>
          <c:tx>
            <c:v>West Rarita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Predictions'!$K$3:$K$12</c:f>
              <c:numCache>
                <c:formatCode>General</c:formatCode>
                <c:ptCount val="10"/>
                <c:pt idx="0">
                  <c:v>22596</c:v>
                </c:pt>
                <c:pt idx="1">
                  <c:v>22778</c:v>
                </c:pt>
                <c:pt idx="2">
                  <c:v>23026</c:v>
                </c:pt>
                <c:pt idx="3">
                  <c:v>23449</c:v>
                </c:pt>
                <c:pt idx="4">
                  <c:v>25121</c:v>
                </c:pt>
                <c:pt idx="5">
                  <c:v>25565</c:v>
                </c:pt>
                <c:pt idx="6">
                  <c:v>26912</c:v>
                </c:pt>
                <c:pt idx="7">
                  <c:v>28164</c:v>
                </c:pt>
                <c:pt idx="8">
                  <c:v>29625</c:v>
                </c:pt>
                <c:pt idx="9">
                  <c:v>28140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2-4EA2-A4F3-5366C8E2C8D8}"/>
            </c:ext>
          </c:extLst>
        </c:ser>
        <c:ser>
          <c:idx val="4"/>
          <c:order val="4"/>
          <c:tx>
            <c:v>Rarita (Whole)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'GDP Predictions'!$E$3:$E$12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2-4EA2-A4F3-5366C8E2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6704"/>
        <c:axId val="13748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'GDP Predictions'!$A$2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'GDP Predictions'!$A$2:$A$12</c15:sqref>
                        </c15:formulaRef>
                      </c:ext>
                    </c:extLst>
                    <c:strCache>
                      <c:ptCount val="11"/>
                      <c:pt idx="0">
                        <c:v>Year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'GDP Predictions'!$A$3:$A$12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D2-4EA2-A4F3-5366C8E2C8D8}"/>
                  </c:ext>
                </c:extLst>
              </c15:ser>
            </c15:filteredLineSeries>
          </c:ext>
        </c:extLst>
      </c:lineChart>
      <c:catAx>
        <c:axId val="13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3792"/>
        <c:crosses val="autoZero"/>
        <c:auto val="1"/>
        <c:lblAlgn val="ctr"/>
        <c:lblOffset val="100"/>
        <c:noMultiLvlLbl val="0"/>
      </c:catAx>
      <c:valAx>
        <c:axId val="137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Predictions'!$AC$2:$AC$21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'Population Predictions'!$AG$2:$AG$21</c:f>
              <c:numCache>
                <c:formatCode>General</c:formatCode>
                <c:ptCount val="20"/>
                <c:pt idx="0">
                  <c:v>12087626</c:v>
                </c:pt>
                <c:pt idx="1">
                  <c:v>12137533</c:v>
                </c:pt>
                <c:pt idx="2">
                  <c:v>12175881</c:v>
                </c:pt>
                <c:pt idx="3">
                  <c:v>12221591</c:v>
                </c:pt>
                <c:pt idx="4">
                  <c:v>12272679</c:v>
                </c:pt>
                <c:pt idx="5">
                  <c:v>12331271</c:v>
                </c:pt>
                <c:pt idx="6">
                  <c:v>12393007</c:v>
                </c:pt>
                <c:pt idx="7">
                  <c:v>12463353</c:v>
                </c:pt>
                <c:pt idx="8">
                  <c:v>12548788</c:v>
                </c:pt>
                <c:pt idx="9">
                  <c:v>12569472</c:v>
                </c:pt>
                <c:pt idx="10">
                  <c:v>12624674.226938885</c:v>
                </c:pt>
                <c:pt idx="11">
                  <c:v>12680210.739395732</c:v>
                </c:pt>
                <c:pt idx="12">
                  <c:v>12736083.524619192</c:v>
                </c:pt>
                <c:pt idx="13">
                  <c:v>12792294.581747714</c:v>
                </c:pt>
                <c:pt idx="14">
                  <c:v>12848845.921881063</c:v>
                </c:pt>
                <c:pt idx="15">
                  <c:v>12905739.568152234</c:v>
                </c:pt>
                <c:pt idx="16">
                  <c:v>12962977.555799846</c:v>
                </c:pt>
                <c:pt idx="17">
                  <c:v>13020561.932240942</c:v>
                </c:pt>
                <c:pt idx="18">
                  <c:v>13078494.757144254</c:v>
                </c:pt>
                <c:pt idx="19">
                  <c:v>13136778.102503883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C6B-9D07-DDAF6AC2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854144"/>
        <c:axId val="2028857056"/>
      </c:lineChart>
      <c:catAx>
        <c:axId val="20288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57056"/>
        <c:crosses val="autoZero"/>
        <c:auto val="1"/>
        <c:lblAlgn val="ctr"/>
        <c:lblOffset val="100"/>
        <c:noMultiLvlLbl val="0"/>
      </c:catAx>
      <c:valAx>
        <c:axId val="20288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vs Per Capita Total Revenue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vs Total Revenue'!$B$2:$B$106</c:f>
              <c:numCache>
                <c:formatCode>General</c:formatCode>
                <c:ptCount val="105"/>
                <c:pt idx="0">
                  <c:v>2190</c:v>
                </c:pt>
                <c:pt idx="1">
                  <c:v>46054</c:v>
                </c:pt>
                <c:pt idx="2">
                  <c:v>62050</c:v>
                </c:pt>
                <c:pt idx="3">
                  <c:v>31034</c:v>
                </c:pt>
                <c:pt idx="4">
                  <c:v>37074</c:v>
                </c:pt>
                <c:pt idx="5">
                  <c:v>8714</c:v>
                </c:pt>
                <c:pt idx="6">
                  <c:v>42150</c:v>
                </c:pt>
                <c:pt idx="7">
                  <c:v>18594</c:v>
                </c:pt>
                <c:pt idx="8">
                  <c:v>45322</c:v>
                </c:pt>
                <c:pt idx="9">
                  <c:v>19998</c:v>
                </c:pt>
                <c:pt idx="10">
                  <c:v>12540</c:v>
                </c:pt>
                <c:pt idx="11">
                  <c:v>54719</c:v>
                </c:pt>
                <c:pt idx="12">
                  <c:v>26532</c:v>
                </c:pt>
                <c:pt idx="13">
                  <c:v>12460</c:v>
                </c:pt>
                <c:pt idx="14">
                  <c:v>42473</c:v>
                </c:pt>
                <c:pt idx="15">
                  <c:v>83156</c:v>
                </c:pt>
                <c:pt idx="16">
                  <c:v>30971</c:v>
                </c:pt>
                <c:pt idx="17">
                  <c:v>42026</c:v>
                </c:pt>
                <c:pt idx="18">
                  <c:v>5000</c:v>
                </c:pt>
                <c:pt idx="19">
                  <c:v>52017</c:v>
                </c:pt>
                <c:pt idx="20">
                  <c:v>21646</c:v>
                </c:pt>
                <c:pt idx="21">
                  <c:v>2643</c:v>
                </c:pt>
                <c:pt idx="22">
                  <c:v>48604</c:v>
                </c:pt>
                <c:pt idx="23">
                  <c:v>72082</c:v>
                </c:pt>
                <c:pt idx="24">
                  <c:v>30333</c:v>
                </c:pt>
                <c:pt idx="25">
                  <c:v>38724</c:v>
                </c:pt>
                <c:pt idx="26">
                  <c:v>10731</c:v>
                </c:pt>
                <c:pt idx="27">
                  <c:v>44587</c:v>
                </c:pt>
                <c:pt idx="28">
                  <c:v>20657</c:v>
                </c:pt>
                <c:pt idx="29">
                  <c:v>47359</c:v>
                </c:pt>
                <c:pt idx="30">
                  <c:v>21459</c:v>
                </c:pt>
                <c:pt idx="31">
                  <c:v>13643</c:v>
                </c:pt>
                <c:pt idx="32">
                  <c:v>57668</c:v>
                </c:pt>
                <c:pt idx="33">
                  <c:v>28129</c:v>
                </c:pt>
                <c:pt idx="34">
                  <c:v>13879</c:v>
                </c:pt>
                <c:pt idx="35">
                  <c:v>41720</c:v>
                </c:pt>
                <c:pt idx="36">
                  <c:v>83435</c:v>
                </c:pt>
                <c:pt idx="37">
                  <c:v>32359</c:v>
                </c:pt>
                <c:pt idx="38">
                  <c:v>44133</c:v>
                </c:pt>
                <c:pt idx="39">
                  <c:v>5400</c:v>
                </c:pt>
                <c:pt idx="40">
                  <c:v>53845</c:v>
                </c:pt>
                <c:pt idx="41">
                  <c:v>23047</c:v>
                </c:pt>
                <c:pt idx="42">
                  <c:v>3100</c:v>
                </c:pt>
                <c:pt idx="43">
                  <c:v>53072</c:v>
                </c:pt>
                <c:pt idx="44">
                  <c:v>74544</c:v>
                </c:pt>
                <c:pt idx="45">
                  <c:v>32602</c:v>
                </c:pt>
                <c:pt idx="46">
                  <c:v>41614</c:v>
                </c:pt>
                <c:pt idx="47">
                  <c:v>11299</c:v>
                </c:pt>
                <c:pt idx="48">
                  <c:v>47998</c:v>
                </c:pt>
                <c:pt idx="49">
                  <c:v>23443</c:v>
                </c:pt>
                <c:pt idx="50">
                  <c:v>51513</c:v>
                </c:pt>
                <c:pt idx="51">
                  <c:v>23575</c:v>
                </c:pt>
                <c:pt idx="52">
                  <c:v>15243</c:v>
                </c:pt>
                <c:pt idx="53">
                  <c:v>61654</c:v>
                </c:pt>
                <c:pt idx="54">
                  <c:v>30380</c:v>
                </c:pt>
                <c:pt idx="55">
                  <c:v>15484</c:v>
                </c:pt>
                <c:pt idx="56">
                  <c:v>44504</c:v>
                </c:pt>
                <c:pt idx="57">
                  <c:v>86475</c:v>
                </c:pt>
                <c:pt idx="58">
                  <c:v>34640</c:v>
                </c:pt>
                <c:pt idx="59">
                  <c:v>47567</c:v>
                </c:pt>
                <c:pt idx="60">
                  <c:v>6076</c:v>
                </c:pt>
                <c:pt idx="61">
                  <c:v>54644</c:v>
                </c:pt>
                <c:pt idx="62">
                  <c:v>23820</c:v>
                </c:pt>
                <c:pt idx="63">
                  <c:v>3666</c:v>
                </c:pt>
                <c:pt idx="64">
                  <c:v>52529</c:v>
                </c:pt>
                <c:pt idx="65">
                  <c:v>69010</c:v>
                </c:pt>
                <c:pt idx="66">
                  <c:v>31975</c:v>
                </c:pt>
                <c:pt idx="67">
                  <c:v>40619</c:v>
                </c:pt>
                <c:pt idx="68">
                  <c:v>11509</c:v>
                </c:pt>
                <c:pt idx="69">
                  <c:v>46842</c:v>
                </c:pt>
                <c:pt idx="70">
                  <c:v>23684</c:v>
                </c:pt>
                <c:pt idx="71">
                  <c:v>50165</c:v>
                </c:pt>
                <c:pt idx="72">
                  <c:v>23354</c:v>
                </c:pt>
                <c:pt idx="73">
                  <c:v>15327</c:v>
                </c:pt>
                <c:pt idx="74">
                  <c:v>59836</c:v>
                </c:pt>
                <c:pt idx="75">
                  <c:v>29585</c:v>
                </c:pt>
                <c:pt idx="76">
                  <c:v>15748</c:v>
                </c:pt>
                <c:pt idx="77">
                  <c:v>43969</c:v>
                </c:pt>
                <c:pt idx="78">
                  <c:v>85420</c:v>
                </c:pt>
                <c:pt idx="79">
                  <c:v>33675</c:v>
                </c:pt>
                <c:pt idx="80">
                  <c:v>46638</c:v>
                </c:pt>
                <c:pt idx="81">
                  <c:v>6126</c:v>
                </c:pt>
                <c:pt idx="82">
                  <c:v>51991</c:v>
                </c:pt>
                <c:pt idx="83">
                  <c:v>24880</c:v>
                </c:pt>
                <c:pt idx="84">
                  <c:v>3731</c:v>
                </c:pt>
                <c:pt idx="85">
                  <c:v>52450</c:v>
                </c:pt>
                <c:pt idx="86">
                  <c:v>59329</c:v>
                </c:pt>
                <c:pt idx="87">
                  <c:v>30498</c:v>
                </c:pt>
                <c:pt idx="88">
                  <c:v>39069</c:v>
                </c:pt>
                <c:pt idx="89">
                  <c:v>10137</c:v>
                </c:pt>
                <c:pt idx="90">
                  <c:v>46255</c:v>
                </c:pt>
                <c:pt idx="91">
                  <c:v>22955</c:v>
                </c:pt>
                <c:pt idx="92">
                  <c:v>48635</c:v>
                </c:pt>
                <c:pt idx="93">
                  <c:v>22198</c:v>
                </c:pt>
                <c:pt idx="94">
                  <c:v>14148</c:v>
                </c:pt>
                <c:pt idx="95">
                  <c:v>61124</c:v>
                </c:pt>
                <c:pt idx="96">
                  <c:v>27090</c:v>
                </c:pt>
                <c:pt idx="97">
                  <c:v>15737</c:v>
                </c:pt>
                <c:pt idx="98">
                  <c:v>41965</c:v>
                </c:pt>
                <c:pt idx="99">
                  <c:v>87184</c:v>
                </c:pt>
                <c:pt idx="100">
                  <c:v>31746</c:v>
                </c:pt>
                <c:pt idx="101">
                  <c:v>45205</c:v>
                </c:pt>
                <c:pt idx="102">
                  <c:v>6086</c:v>
                </c:pt>
                <c:pt idx="103">
                  <c:v>52327</c:v>
                </c:pt>
                <c:pt idx="104">
                  <c:v>23863</c:v>
                </c:pt>
              </c:numCache>
            </c:numRef>
          </c:xVal>
          <c:yVal>
            <c:numRef>
              <c:f>'GDP vs Total Revenue'!$A$2:$A$106</c:f>
              <c:numCache>
                <c:formatCode>General</c:formatCode>
                <c:ptCount val="105"/>
                <c:pt idx="0">
                  <c:v>93.87</c:v>
                </c:pt>
                <c:pt idx="1">
                  <c:v>295.5</c:v>
                </c:pt>
                <c:pt idx="2">
                  <c:v>263.39</c:v>
                </c:pt>
                <c:pt idx="3">
                  <c:v>237.79999999999998</c:v>
                </c:pt>
                <c:pt idx="4">
                  <c:v>283.35000000000002</c:v>
                </c:pt>
                <c:pt idx="5">
                  <c:v>112.08</c:v>
                </c:pt>
                <c:pt idx="6">
                  <c:v>240.60999999999999</c:v>
                </c:pt>
                <c:pt idx="7">
                  <c:v>200.87</c:v>
                </c:pt>
                <c:pt idx="8">
                  <c:v>211.59</c:v>
                </c:pt>
                <c:pt idx="9">
                  <c:v>239.99</c:v>
                </c:pt>
                <c:pt idx="10">
                  <c:v>252.32</c:v>
                </c:pt>
                <c:pt idx="11">
                  <c:v>420.77</c:v>
                </c:pt>
                <c:pt idx="12">
                  <c:v>389.95</c:v>
                </c:pt>
                <c:pt idx="13">
                  <c:v>136.17000000000002</c:v>
                </c:pt>
                <c:pt idx="14">
                  <c:v>469.29</c:v>
                </c:pt>
                <c:pt idx="15">
                  <c:v>335.55</c:v>
                </c:pt>
                <c:pt idx="16">
                  <c:v>368.13</c:v>
                </c:pt>
                <c:pt idx="17">
                  <c:v>405.85</c:v>
                </c:pt>
                <c:pt idx="18">
                  <c:v>160.41000000000003</c:v>
                </c:pt>
                <c:pt idx="19">
                  <c:v>143.56</c:v>
                </c:pt>
                <c:pt idx="20">
                  <c:v>146.24</c:v>
                </c:pt>
                <c:pt idx="21">
                  <c:v>137.35000000000002</c:v>
                </c:pt>
                <c:pt idx="22">
                  <c:v>295.43</c:v>
                </c:pt>
                <c:pt idx="23">
                  <c:v>315.69</c:v>
                </c:pt>
                <c:pt idx="24">
                  <c:v>261.60000000000002</c:v>
                </c:pt>
                <c:pt idx="25">
                  <c:v>263.55</c:v>
                </c:pt>
                <c:pt idx="26">
                  <c:v>103.38</c:v>
                </c:pt>
                <c:pt idx="27">
                  <c:v>237.68</c:v>
                </c:pt>
                <c:pt idx="28">
                  <c:v>247.92000000000002</c:v>
                </c:pt>
                <c:pt idx="29">
                  <c:v>291.84999999999997</c:v>
                </c:pt>
                <c:pt idx="30">
                  <c:v>253.08</c:v>
                </c:pt>
                <c:pt idx="31">
                  <c:v>299.43</c:v>
                </c:pt>
                <c:pt idx="32">
                  <c:v>400.3</c:v>
                </c:pt>
                <c:pt idx="33">
                  <c:v>407.23</c:v>
                </c:pt>
                <c:pt idx="34">
                  <c:v>174.44</c:v>
                </c:pt>
                <c:pt idx="35">
                  <c:v>457.14</c:v>
                </c:pt>
                <c:pt idx="36">
                  <c:v>345.92</c:v>
                </c:pt>
                <c:pt idx="37">
                  <c:v>441.34000000000003</c:v>
                </c:pt>
                <c:pt idx="38">
                  <c:v>439.49</c:v>
                </c:pt>
                <c:pt idx="39">
                  <c:v>166.41000000000003</c:v>
                </c:pt>
                <c:pt idx="40">
                  <c:v>169.58</c:v>
                </c:pt>
                <c:pt idx="41">
                  <c:v>155.81</c:v>
                </c:pt>
                <c:pt idx="42">
                  <c:v>147.94</c:v>
                </c:pt>
                <c:pt idx="43">
                  <c:v>316.52</c:v>
                </c:pt>
                <c:pt idx="44">
                  <c:v>327.33</c:v>
                </c:pt>
                <c:pt idx="45">
                  <c:v>317.51</c:v>
                </c:pt>
                <c:pt idx="46">
                  <c:v>293.11</c:v>
                </c:pt>
                <c:pt idx="47">
                  <c:v>95.4</c:v>
                </c:pt>
                <c:pt idx="48">
                  <c:v>253.89</c:v>
                </c:pt>
                <c:pt idx="49">
                  <c:v>204.66000000000003</c:v>
                </c:pt>
                <c:pt idx="50">
                  <c:v>265.74</c:v>
                </c:pt>
                <c:pt idx="51">
                  <c:v>306.57</c:v>
                </c:pt>
                <c:pt idx="52">
                  <c:v>287.59000000000003</c:v>
                </c:pt>
                <c:pt idx="53">
                  <c:v>470.90999999999997</c:v>
                </c:pt>
                <c:pt idx="54">
                  <c:v>431.7</c:v>
                </c:pt>
                <c:pt idx="55">
                  <c:v>207.87</c:v>
                </c:pt>
                <c:pt idx="56">
                  <c:v>447.46000000000004</c:v>
                </c:pt>
                <c:pt idx="57">
                  <c:v>309.60000000000002</c:v>
                </c:pt>
                <c:pt idx="58">
                  <c:v>428.06</c:v>
                </c:pt>
                <c:pt idx="59">
                  <c:v>486.83000000000004</c:v>
                </c:pt>
                <c:pt idx="60">
                  <c:v>178.01</c:v>
                </c:pt>
                <c:pt idx="61">
                  <c:v>186.66</c:v>
                </c:pt>
                <c:pt idx="62">
                  <c:v>163.81</c:v>
                </c:pt>
                <c:pt idx="63">
                  <c:v>193.31</c:v>
                </c:pt>
                <c:pt idx="64">
                  <c:v>337.11</c:v>
                </c:pt>
                <c:pt idx="65">
                  <c:v>317.2</c:v>
                </c:pt>
                <c:pt idx="66">
                  <c:v>449.32000000000005</c:v>
                </c:pt>
                <c:pt idx="67">
                  <c:v>343.19</c:v>
                </c:pt>
                <c:pt idx="68">
                  <c:v>102.87</c:v>
                </c:pt>
                <c:pt idx="69">
                  <c:v>265.39</c:v>
                </c:pt>
                <c:pt idx="70">
                  <c:v>272.23</c:v>
                </c:pt>
                <c:pt idx="71">
                  <c:v>299.26</c:v>
                </c:pt>
                <c:pt idx="72">
                  <c:v>360.76</c:v>
                </c:pt>
                <c:pt idx="73">
                  <c:v>339.37</c:v>
                </c:pt>
                <c:pt idx="74">
                  <c:v>475.72</c:v>
                </c:pt>
                <c:pt idx="75">
                  <c:v>521.65000000000009</c:v>
                </c:pt>
                <c:pt idx="76">
                  <c:v>252.99</c:v>
                </c:pt>
                <c:pt idx="77">
                  <c:v>475.63</c:v>
                </c:pt>
                <c:pt idx="78">
                  <c:v>311.59000000000003</c:v>
                </c:pt>
                <c:pt idx="79">
                  <c:v>506.65999999999997</c:v>
                </c:pt>
                <c:pt idx="80">
                  <c:v>489.37</c:v>
                </c:pt>
                <c:pt idx="81">
                  <c:v>238.75</c:v>
                </c:pt>
                <c:pt idx="82">
                  <c:v>223.67</c:v>
                </c:pt>
                <c:pt idx="83">
                  <c:v>183.93</c:v>
                </c:pt>
                <c:pt idx="84">
                  <c:v>155.73000000000002</c:v>
                </c:pt>
                <c:pt idx="85">
                  <c:v>302.27</c:v>
                </c:pt>
                <c:pt idx="86">
                  <c:v>315.09000000000003</c:v>
                </c:pt>
                <c:pt idx="87">
                  <c:v>426.70000000000005</c:v>
                </c:pt>
                <c:pt idx="88">
                  <c:v>291.31</c:v>
                </c:pt>
                <c:pt idx="89">
                  <c:v>135.69999999999999</c:v>
                </c:pt>
                <c:pt idx="90">
                  <c:v>254.48000000000002</c:v>
                </c:pt>
                <c:pt idx="91">
                  <c:v>225.67</c:v>
                </c:pt>
                <c:pt idx="92">
                  <c:v>253.39</c:v>
                </c:pt>
                <c:pt idx="93">
                  <c:v>332.71000000000004</c:v>
                </c:pt>
                <c:pt idx="94">
                  <c:v>335.38</c:v>
                </c:pt>
                <c:pt idx="95">
                  <c:v>433.65</c:v>
                </c:pt>
                <c:pt idx="96">
                  <c:v>441.52000000000004</c:v>
                </c:pt>
                <c:pt idx="97">
                  <c:v>216.25</c:v>
                </c:pt>
                <c:pt idx="98">
                  <c:v>385.77</c:v>
                </c:pt>
                <c:pt idx="99">
                  <c:v>269.14</c:v>
                </c:pt>
                <c:pt idx="100">
                  <c:v>438.70000000000005</c:v>
                </c:pt>
                <c:pt idx="101">
                  <c:v>444.16999999999996</c:v>
                </c:pt>
                <c:pt idx="102">
                  <c:v>164.82999999999998</c:v>
                </c:pt>
                <c:pt idx="103">
                  <c:v>200.35</c:v>
                </c:pt>
                <c:pt idx="104">
                  <c:v>163.13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7-4F1E-AE1F-1E52D900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0624"/>
        <c:axId val="573654144"/>
      </c:scatterChart>
      <c:valAx>
        <c:axId val="5736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4144"/>
        <c:crosses val="autoZero"/>
        <c:crossBetween val="midCat"/>
      </c:valAx>
      <c:valAx>
        <c:axId val="573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Rarita</a:t>
            </a:r>
            <a:r>
              <a:rPr lang="en-AU" baseline="0"/>
              <a:t> Annual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Inflation!$B$1</c:f>
              <c:strCache>
                <c:ptCount val="1"/>
                <c:pt idx="0">
                  <c:v>Annual 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Inflation!$A$2:$A$31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Inflation!$B$2:$B$31</c:f>
              <c:numCache>
                <c:formatCode>General</c:formatCode>
                <c:ptCount val="30"/>
                <c:pt idx="0">
                  <c:v>9.7299999999999998E-2</c:v>
                </c:pt>
                <c:pt idx="1">
                  <c:v>8.0399999999999999E-2</c:v>
                </c:pt>
                <c:pt idx="2">
                  <c:v>7.0000000000000007E-2</c:v>
                </c:pt>
                <c:pt idx="3">
                  <c:v>4.8000000000000001E-2</c:v>
                </c:pt>
                <c:pt idx="4">
                  <c:v>3.3500000000000002E-2</c:v>
                </c:pt>
                <c:pt idx="5">
                  <c:v>3.5200000000000002E-2</c:v>
                </c:pt>
                <c:pt idx="6">
                  <c:v>5.0900000000000001E-2</c:v>
                </c:pt>
                <c:pt idx="7">
                  <c:v>2.58E-2</c:v>
                </c:pt>
                <c:pt idx="8">
                  <c:v>1.7899999999999999E-2</c:v>
                </c:pt>
                <c:pt idx="9">
                  <c:v>3.0200000000000001E-2</c:v>
                </c:pt>
                <c:pt idx="10">
                  <c:v>2.9499999999999998E-2</c:v>
                </c:pt>
                <c:pt idx="11">
                  <c:v>1.37E-2</c:v>
                </c:pt>
                <c:pt idx="12">
                  <c:v>2.2800000000000001E-2</c:v>
                </c:pt>
                <c:pt idx="13">
                  <c:v>3.3399999999999999E-2</c:v>
                </c:pt>
                <c:pt idx="14">
                  <c:v>3.5200000000000002E-2</c:v>
                </c:pt>
                <c:pt idx="15">
                  <c:v>3.9600000000000003E-2</c:v>
                </c:pt>
                <c:pt idx="16">
                  <c:v>4.0300000000000002E-2</c:v>
                </c:pt>
                <c:pt idx="17">
                  <c:v>6.4100000000000004E-2</c:v>
                </c:pt>
                <c:pt idx="18">
                  <c:v>-1.4200000000000001E-2</c:v>
                </c:pt>
                <c:pt idx="19">
                  <c:v>1.38E-2</c:v>
                </c:pt>
                <c:pt idx="20">
                  <c:v>3.7600000000000001E-2</c:v>
                </c:pt>
                <c:pt idx="21">
                  <c:v>3.09E-2</c:v>
                </c:pt>
                <c:pt idx="22">
                  <c:v>2.6499999999999999E-2</c:v>
                </c:pt>
                <c:pt idx="23">
                  <c:v>4.7899999999999998E-2</c:v>
                </c:pt>
                <c:pt idx="24">
                  <c:v>1.2999999999999999E-2</c:v>
                </c:pt>
                <c:pt idx="25">
                  <c:v>1.23E-2</c:v>
                </c:pt>
                <c:pt idx="26">
                  <c:v>3.2899999999999999E-2</c:v>
                </c:pt>
                <c:pt idx="27">
                  <c:v>4.2299999999999997E-2</c:v>
                </c:pt>
                <c:pt idx="28">
                  <c:v>0.03</c:v>
                </c:pt>
                <c:pt idx="29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1-422C-8AC5-3D6DFD45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8000"/>
        <c:axId val="14309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Inflation!$A$1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Inflation!$A$2:$A$31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111-422C-8AC5-3D6DFD45B5B5}"/>
                  </c:ext>
                </c:extLst>
              </c15:ser>
            </c15:filteredLineSeries>
          </c:ext>
        </c:extLst>
      </c:lineChart>
      <c:catAx>
        <c:axId val="143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416"/>
        <c:crosses val="autoZero"/>
        <c:auto val="1"/>
        <c:lblAlgn val="ctr"/>
        <c:lblOffset val="100"/>
        <c:noMultiLvlLbl val="0"/>
      </c:catAx>
      <c:valAx>
        <c:axId val="1430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</a:t>
            </a:r>
            <a:r>
              <a:rPr lang="en-AU" baseline="0"/>
              <a:t> GDP Growth Rate vs Inflation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Inflation!$Q$3:$Q$11</c:f>
              <c:numCache>
                <c:formatCode>General</c:formatCode>
                <c:ptCount val="9"/>
                <c:pt idx="0">
                  <c:v>1.2628471462934616E-2</c:v>
                </c:pt>
                <c:pt idx="1">
                  <c:v>1.4144577012363008E-2</c:v>
                </c:pt>
                <c:pt idx="2">
                  <c:v>2.5286132552568539E-2</c:v>
                </c:pt>
                <c:pt idx="3">
                  <c:v>7.8400830737279339E-2</c:v>
                </c:pt>
                <c:pt idx="4">
                  <c:v>4.2176215695714975E-2</c:v>
                </c:pt>
                <c:pt idx="5">
                  <c:v>6.4723274507992243E-2</c:v>
                </c:pt>
                <c:pt idx="6">
                  <c:v>3.3540157070334531E-2</c:v>
                </c:pt>
                <c:pt idx="7">
                  <c:v>4.4500419815281279E-2</c:v>
                </c:pt>
                <c:pt idx="8">
                  <c:v>-4.0876205787781353E-2</c:v>
                </c:pt>
              </c:numCache>
            </c:numRef>
          </c:xVal>
          <c:yVal>
            <c:numRef>
              <c:f>Inflation!$R$3:$R$11</c:f>
              <c:numCache>
                <c:formatCode>General</c:formatCode>
                <c:ptCount val="9"/>
                <c:pt idx="0">
                  <c:v>3.09E-2</c:v>
                </c:pt>
                <c:pt idx="1">
                  <c:v>2.6499999999999999E-2</c:v>
                </c:pt>
                <c:pt idx="2">
                  <c:v>4.7899999999999998E-2</c:v>
                </c:pt>
                <c:pt idx="3">
                  <c:v>1.2999999999999999E-2</c:v>
                </c:pt>
                <c:pt idx="4">
                  <c:v>1.23E-2</c:v>
                </c:pt>
                <c:pt idx="5">
                  <c:v>3.2899999999999999E-2</c:v>
                </c:pt>
                <c:pt idx="6">
                  <c:v>4.2299999999999997E-2</c:v>
                </c:pt>
                <c:pt idx="7">
                  <c:v>0.03</c:v>
                </c:pt>
                <c:pt idx="8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B-4C3D-BDB4-52830F89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97024"/>
        <c:axId val="560996608"/>
      </c:scatterChart>
      <c:valAx>
        <c:axId val="5609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6608"/>
        <c:crosses val="autoZero"/>
        <c:crossBetween val="midCat"/>
      </c:valAx>
      <c:valAx>
        <c:axId val="560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</a:t>
            </a:r>
            <a:r>
              <a:rPr lang="en-AU" baseline="0"/>
              <a:t> Per Capita vs GNI Per Capita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Predictions'!$R$2:$R$41</c:f>
              <c:numCache>
                <c:formatCode>General</c:formatCode>
                <c:ptCount val="40"/>
                <c:pt idx="0">
                  <c:v>46119</c:v>
                </c:pt>
                <c:pt idx="1">
                  <c:v>47214</c:v>
                </c:pt>
                <c:pt idx="2">
                  <c:v>48159</c:v>
                </c:pt>
                <c:pt idx="3">
                  <c:v>49897</c:v>
                </c:pt>
                <c:pt idx="4">
                  <c:v>55404</c:v>
                </c:pt>
                <c:pt idx="5">
                  <c:v>58175</c:v>
                </c:pt>
                <c:pt idx="6">
                  <c:v>62042</c:v>
                </c:pt>
                <c:pt idx="7">
                  <c:v>63406</c:v>
                </c:pt>
                <c:pt idx="8">
                  <c:v>65046</c:v>
                </c:pt>
                <c:pt idx="9">
                  <c:v>63534</c:v>
                </c:pt>
                <c:pt idx="10">
                  <c:v>22581</c:v>
                </c:pt>
                <c:pt idx="11">
                  <c:v>22190</c:v>
                </c:pt>
                <c:pt idx="12">
                  <c:v>22123</c:v>
                </c:pt>
                <c:pt idx="13">
                  <c:v>22646</c:v>
                </c:pt>
                <c:pt idx="14">
                  <c:v>23866</c:v>
                </c:pt>
                <c:pt idx="15">
                  <c:v>24817</c:v>
                </c:pt>
                <c:pt idx="16">
                  <c:v>26405</c:v>
                </c:pt>
                <c:pt idx="17">
                  <c:v>27687</c:v>
                </c:pt>
                <c:pt idx="18">
                  <c:v>28839</c:v>
                </c:pt>
                <c:pt idx="19">
                  <c:v>27080</c:v>
                </c:pt>
                <c:pt idx="20">
                  <c:v>9445</c:v>
                </c:pt>
                <c:pt idx="21">
                  <c:v>9733</c:v>
                </c:pt>
                <c:pt idx="22">
                  <c:v>9977</c:v>
                </c:pt>
                <c:pt idx="23">
                  <c:v>10127</c:v>
                </c:pt>
                <c:pt idx="24">
                  <c:v>10741</c:v>
                </c:pt>
                <c:pt idx="25">
                  <c:v>11086</c:v>
                </c:pt>
                <c:pt idx="26">
                  <c:v>11759</c:v>
                </c:pt>
                <c:pt idx="27">
                  <c:v>12155</c:v>
                </c:pt>
                <c:pt idx="28">
                  <c:v>13013</c:v>
                </c:pt>
                <c:pt idx="29">
                  <c:v>12451</c:v>
                </c:pt>
                <c:pt idx="30">
                  <c:v>18292</c:v>
                </c:pt>
                <c:pt idx="31">
                  <c:v>18523</c:v>
                </c:pt>
                <c:pt idx="32">
                  <c:v>18785</c:v>
                </c:pt>
                <c:pt idx="33">
                  <c:v>19260</c:v>
                </c:pt>
                <c:pt idx="34">
                  <c:v>20770</c:v>
                </c:pt>
                <c:pt idx="35">
                  <c:v>21646</c:v>
                </c:pt>
                <c:pt idx="36">
                  <c:v>23047</c:v>
                </c:pt>
                <c:pt idx="37">
                  <c:v>23820</c:v>
                </c:pt>
                <c:pt idx="38">
                  <c:v>24880</c:v>
                </c:pt>
                <c:pt idx="39">
                  <c:v>23863</c:v>
                </c:pt>
              </c:numCache>
            </c:numRef>
          </c:xVal>
          <c:yVal>
            <c:numRef>
              <c:f>'GDP Predictions'!$S$2:$S$41</c:f>
              <c:numCache>
                <c:formatCode>General</c:formatCode>
                <c:ptCount val="40"/>
                <c:pt idx="0">
                  <c:v>37890</c:v>
                </c:pt>
                <c:pt idx="1">
                  <c:v>38347</c:v>
                </c:pt>
                <c:pt idx="2">
                  <c:v>38662</c:v>
                </c:pt>
                <c:pt idx="3">
                  <c:v>39588</c:v>
                </c:pt>
                <c:pt idx="4">
                  <c:v>44427</c:v>
                </c:pt>
                <c:pt idx="5">
                  <c:v>44416</c:v>
                </c:pt>
                <c:pt idx="6">
                  <c:v>46270</c:v>
                </c:pt>
                <c:pt idx="7">
                  <c:v>47989</c:v>
                </c:pt>
                <c:pt idx="8">
                  <c:v>49322</c:v>
                </c:pt>
                <c:pt idx="9">
                  <c:v>46830</c:v>
                </c:pt>
                <c:pt idx="10">
                  <c:v>27534</c:v>
                </c:pt>
                <c:pt idx="11">
                  <c:v>26957</c:v>
                </c:pt>
                <c:pt idx="12">
                  <c:v>26806</c:v>
                </c:pt>
                <c:pt idx="13">
                  <c:v>27230</c:v>
                </c:pt>
                <c:pt idx="14">
                  <c:v>27950</c:v>
                </c:pt>
                <c:pt idx="15">
                  <c:v>28439</c:v>
                </c:pt>
                <c:pt idx="16">
                  <c:v>29667</c:v>
                </c:pt>
                <c:pt idx="17">
                  <c:v>30964</c:v>
                </c:pt>
                <c:pt idx="18">
                  <c:v>32042</c:v>
                </c:pt>
                <c:pt idx="19">
                  <c:v>30615</c:v>
                </c:pt>
                <c:pt idx="20">
                  <c:v>16652</c:v>
                </c:pt>
                <c:pt idx="21">
                  <c:v>17096</c:v>
                </c:pt>
                <c:pt idx="22">
                  <c:v>17509</c:v>
                </c:pt>
                <c:pt idx="23">
                  <c:v>17819</c:v>
                </c:pt>
                <c:pt idx="24">
                  <c:v>19082</c:v>
                </c:pt>
                <c:pt idx="25">
                  <c:v>19615</c:v>
                </c:pt>
                <c:pt idx="26">
                  <c:v>20870</c:v>
                </c:pt>
                <c:pt idx="27">
                  <c:v>21976</c:v>
                </c:pt>
                <c:pt idx="28">
                  <c:v>23614</c:v>
                </c:pt>
                <c:pt idx="29">
                  <c:v>22383</c:v>
                </c:pt>
                <c:pt idx="30">
                  <c:v>22596</c:v>
                </c:pt>
                <c:pt idx="31">
                  <c:v>22778</c:v>
                </c:pt>
                <c:pt idx="32">
                  <c:v>23026</c:v>
                </c:pt>
                <c:pt idx="33">
                  <c:v>23449</c:v>
                </c:pt>
                <c:pt idx="34">
                  <c:v>25121</c:v>
                </c:pt>
                <c:pt idx="35">
                  <c:v>25565</c:v>
                </c:pt>
                <c:pt idx="36">
                  <c:v>26912</c:v>
                </c:pt>
                <c:pt idx="37">
                  <c:v>28164</c:v>
                </c:pt>
                <c:pt idx="38">
                  <c:v>29625</c:v>
                </c:pt>
                <c:pt idx="39">
                  <c:v>28140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3-427F-88C6-F53C06EA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89696"/>
        <c:axId val="277690112"/>
      </c:scatterChart>
      <c:valAx>
        <c:axId val="277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0112"/>
        <c:crosses val="autoZero"/>
        <c:crossBetween val="midCat"/>
      </c:valAx>
      <c:valAx>
        <c:axId val="2776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Predictions'!$A$38:$A$46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'GDP Predictions'!$C$38:$C$46</c:f>
              <c:numCache>
                <c:formatCode>General</c:formatCode>
                <c:ptCount val="9"/>
                <c:pt idx="0">
                  <c:v>1.2628471462934616</c:v>
                </c:pt>
                <c:pt idx="1">
                  <c:v>1.4144577012363009</c:v>
                </c:pt>
                <c:pt idx="2">
                  <c:v>2.5286132552568539</c:v>
                </c:pt>
                <c:pt idx="3">
                  <c:v>7.8400830737279339</c:v>
                </c:pt>
                <c:pt idx="4">
                  <c:v>4.2176215695714969</c:v>
                </c:pt>
                <c:pt idx="5">
                  <c:v>6.4723274507992237</c:v>
                </c:pt>
                <c:pt idx="6">
                  <c:v>3.3540157070334535</c:v>
                </c:pt>
                <c:pt idx="7">
                  <c:v>4.4500419815281278</c:v>
                </c:pt>
                <c:pt idx="8">
                  <c:v>-4.087620578778135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C-4656-8626-C2546666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09584"/>
        <c:axId val="830198768"/>
      </c:lineChart>
      <c:catAx>
        <c:axId val="8302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768"/>
        <c:crosses val="autoZero"/>
        <c:auto val="1"/>
        <c:lblAlgn val="ctr"/>
        <c:lblOffset val="100"/>
        <c:noMultiLvlLbl val="0"/>
      </c:catAx>
      <c:valAx>
        <c:axId val="830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Rarita GDP Per Capita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Predictions'!$A$37:$A$46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'GDP Predictions'!$B$37:$B$46</c:f>
              <c:numCache>
                <c:formatCode>General</c:formatCode>
                <c:ptCount val="1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D-4D68-B758-0F321570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74064"/>
        <c:axId val="830271984"/>
      </c:lineChart>
      <c:catAx>
        <c:axId val="830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1984"/>
        <c:crosses val="autoZero"/>
        <c:auto val="1"/>
        <c:lblAlgn val="ctr"/>
        <c:lblOffset val="100"/>
        <c:noMultiLvlLbl val="0"/>
      </c:catAx>
      <c:valAx>
        <c:axId val="830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Growth Rate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Per Capita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'GDP Predictions'!$A$55:$A$73</c:f>
              <c:numCache>
                <c:formatCode>General</c:formatCode>
                <c:ptCount val="1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</c:numCache>
            </c:numRef>
          </c:cat>
          <c:val>
            <c:numRef>
              <c:f>'GDP Predictions'!$C$55:$C$73</c:f>
              <c:numCache>
                <c:formatCode>General</c:formatCode>
                <c:ptCount val="19"/>
                <c:pt idx="0">
                  <c:v>1.2628471462934616</c:v>
                </c:pt>
                <c:pt idx="1">
                  <c:v>1.4144577012363009</c:v>
                </c:pt>
                <c:pt idx="2">
                  <c:v>2.5286132552568539</c:v>
                </c:pt>
                <c:pt idx="3">
                  <c:v>7.8400830737279339</c:v>
                </c:pt>
                <c:pt idx="4">
                  <c:v>4.2176215695714969</c:v>
                </c:pt>
                <c:pt idx="5">
                  <c:v>6.4723274507992237</c:v>
                </c:pt>
                <c:pt idx="6">
                  <c:v>3.3540157070334535</c:v>
                </c:pt>
                <c:pt idx="7">
                  <c:v>4.4500419815281278</c:v>
                </c:pt>
                <c:pt idx="8">
                  <c:v>-4.087620578778135</c:v>
                </c:pt>
                <c:pt idx="9">
                  <c:v>3.9425009856808475</c:v>
                </c:pt>
                <c:pt idx="10">
                  <c:v>3.9425009856808559</c:v>
                </c:pt>
                <c:pt idx="11">
                  <c:v>3.9425009856808537</c:v>
                </c:pt>
                <c:pt idx="12">
                  <c:v>3.9425009856808488</c:v>
                </c:pt>
                <c:pt idx="13">
                  <c:v>3.9425009856808511</c:v>
                </c:pt>
                <c:pt idx="14">
                  <c:v>3.9425009856808488</c:v>
                </c:pt>
                <c:pt idx="15">
                  <c:v>3.9425009856808551</c:v>
                </c:pt>
                <c:pt idx="16">
                  <c:v>3.9425009856808542</c:v>
                </c:pt>
                <c:pt idx="17">
                  <c:v>3.9425009856808542</c:v>
                </c:pt>
                <c:pt idx="18">
                  <c:v>3.9425009856808613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F-47E7-A90E-EC41CE95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09584"/>
        <c:axId val="830198768"/>
      </c:lineChart>
      <c:catAx>
        <c:axId val="8302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768"/>
        <c:crosses val="autoZero"/>
        <c:auto val="1"/>
        <c:lblAlgn val="ctr"/>
        <c:lblOffset val="100"/>
        <c:noMultiLvlLbl val="0"/>
      </c:catAx>
      <c:valAx>
        <c:axId val="830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Rarita GDP Per Capita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2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'GDP Predictions'!$A$54:$A$73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'GDP Predictions'!$B$54:$B$73</c:f>
              <c:numCache>
                <c:formatCode>General</c:formatCode>
                <c:ptCount val="20"/>
                <c:pt idx="0">
                  <c:v>18292</c:v>
                </c:pt>
                <c:pt idx="1">
                  <c:v>18523</c:v>
                </c:pt>
                <c:pt idx="2">
                  <c:v>18785</c:v>
                </c:pt>
                <c:pt idx="3">
                  <c:v>19260</c:v>
                </c:pt>
                <c:pt idx="4">
                  <c:v>20770</c:v>
                </c:pt>
                <c:pt idx="5">
                  <c:v>21646</c:v>
                </c:pt>
                <c:pt idx="6">
                  <c:v>23047</c:v>
                </c:pt>
                <c:pt idx="7">
                  <c:v>23820</c:v>
                </c:pt>
                <c:pt idx="8">
                  <c:v>24880</c:v>
                </c:pt>
                <c:pt idx="9">
                  <c:v>23863</c:v>
                </c:pt>
                <c:pt idx="10">
                  <c:v>24803.799010213021</c:v>
                </c:pt>
                <c:pt idx="11">
                  <c:v>25781.689030676967</c:v>
                </c:pt>
                <c:pt idx="12">
                  <c:v>26798.132374836579</c:v>
                </c:pt>
                <c:pt idx="13">
                  <c:v>27854.64900785857</c:v>
                </c:pt>
                <c:pt idx="14">
                  <c:v>28952.818819551336</c:v>
                </c:pt>
                <c:pt idx="15">
                  <c:v>30094.283986894538</c:v>
                </c:pt>
                <c:pt idx="16">
                  <c:v>31280.75142971145</c:v>
                </c:pt>
                <c:pt idx="17">
                  <c:v>32513.995363156202</c:v>
                </c:pt>
                <c:pt idx="18">
                  <c:v>33795.859950832863</c:v>
                </c:pt>
                <c:pt idx="19">
                  <c:v>35128.262062513772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48AB-946D-CB2B41C8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74064"/>
        <c:axId val="830271984"/>
      </c:lineChart>
      <c:catAx>
        <c:axId val="830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1984"/>
        <c:crosses val="autoZero"/>
        <c:auto val="1"/>
        <c:lblAlgn val="ctr"/>
        <c:lblOffset val="100"/>
        <c:noMultiLvlLbl val="0"/>
      </c:catAx>
      <c:valAx>
        <c:axId val="830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Predictions'!$G$2:$G$11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'Population Predictions'!$H$2:$H$11</c:f>
              <c:numCache>
                <c:formatCode>General</c:formatCode>
                <c:ptCount val="10"/>
                <c:pt idx="0">
                  <c:v>1830487</c:v>
                </c:pt>
                <c:pt idx="1">
                  <c:v>1839177</c:v>
                </c:pt>
                <c:pt idx="2">
                  <c:v>1848062</c:v>
                </c:pt>
                <c:pt idx="3">
                  <c:v>1859198</c:v>
                </c:pt>
                <c:pt idx="4">
                  <c:v>1872389</c:v>
                </c:pt>
                <c:pt idx="5">
                  <c:v>1888325</c:v>
                </c:pt>
                <c:pt idx="6">
                  <c:v>1904969</c:v>
                </c:pt>
                <c:pt idx="7">
                  <c:v>1920728</c:v>
                </c:pt>
                <c:pt idx="8">
                  <c:v>1936433</c:v>
                </c:pt>
                <c:pt idx="9">
                  <c:v>1943215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3-4C01-973C-46F73AC2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23584"/>
        <c:axId val="1035537312"/>
      </c:lineChart>
      <c:catAx>
        <c:axId val="1035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7312"/>
        <c:crosses val="autoZero"/>
        <c:auto val="1"/>
        <c:lblAlgn val="ctr"/>
        <c:lblOffset val="100"/>
        <c:noMultiLvlLbl val="0"/>
      </c:catAx>
      <c:valAx>
        <c:axId val="1035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Rarita Population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 Rarita Population 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Predictions'!$G$3:$G$11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'Population Predictions'!$I$3:$I$11</c:f>
              <c:numCache>
                <c:formatCode>General</c:formatCode>
                <c:ptCount val="9"/>
                <c:pt idx="0">
                  <c:v>0.47473705085040213</c:v>
                </c:pt>
                <c:pt idx="1">
                  <c:v>0.48309651545229199</c:v>
                </c:pt>
                <c:pt idx="2">
                  <c:v>0.60257718626323142</c:v>
                </c:pt>
                <c:pt idx="3">
                  <c:v>0.70949947235313293</c:v>
                </c:pt>
                <c:pt idx="4">
                  <c:v>0.85110519235052118</c:v>
                </c:pt>
                <c:pt idx="5">
                  <c:v>0.88141606979730713</c:v>
                </c:pt>
                <c:pt idx="6">
                  <c:v>0.82725755642217802</c:v>
                </c:pt>
                <c:pt idx="7">
                  <c:v>0.81765872106826165</c:v>
                </c:pt>
                <c:pt idx="8">
                  <c:v>0.35023158560094775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4-48D4-88CC-716E0AE2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1024"/>
        <c:axId val="1035456192"/>
      </c:lineChart>
      <c:catAx>
        <c:axId val="1035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6192"/>
        <c:crosses val="autoZero"/>
        <c:auto val="1"/>
        <c:lblAlgn val="ctr"/>
        <c:lblOffset val="100"/>
        <c:noMultiLvlLbl val="0"/>
      </c:catAx>
      <c:valAx>
        <c:axId val="1035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13</xdr:row>
      <xdr:rowOff>80961</xdr:rowOff>
    </xdr:from>
    <xdr:to>
      <xdr:col>5</xdr:col>
      <xdr:colOff>146050</xdr:colOff>
      <xdr:row>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B709-A29A-4295-B8B4-C4C29A1AA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15</xdr:col>
      <xdr:colOff>451077</xdr:colOff>
      <xdr:row>30</xdr:row>
      <xdr:rowOff>120877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D103F-CA20-4A0B-8BB3-BB0C4846D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546553</xdr:colOff>
      <xdr:row>4</xdr:row>
      <xdr:rowOff>175078</xdr:rowOff>
    </xdr:from>
    <xdr:to>
      <xdr:col>27</xdr:col>
      <xdr:colOff>256267</xdr:colOff>
      <xdr:row>19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53A4B-E26C-4BBC-AB69-092A775B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701386</xdr:colOff>
      <xdr:row>34</xdr:row>
      <xdr:rowOff>16741</xdr:rowOff>
    </xdr:from>
    <xdr:to>
      <xdr:col>10</xdr:col>
      <xdr:colOff>522431</xdr:colOff>
      <xdr:row>48</xdr:row>
      <xdr:rowOff>173759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10FFF9-F53C-46A1-A5FD-781B2D753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239567</xdr:colOff>
      <xdr:row>42</xdr:row>
      <xdr:rowOff>45604</xdr:rowOff>
    </xdr:from>
    <xdr:to>
      <xdr:col>20</xdr:col>
      <xdr:colOff>528203</xdr:colOff>
      <xdr:row>57</xdr:row>
      <xdr:rowOff>17894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8456C8-7AB1-4819-BF4E-7A5AC87F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11</xdr:col>
      <xdr:colOff>531091</xdr:colOff>
      <xdr:row>69</xdr:row>
      <xdr:rowOff>157018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5C973-02FC-4AFF-A4A2-3A026718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190500</xdr:colOff>
      <xdr:row>60</xdr:row>
      <xdr:rowOff>51954</xdr:rowOff>
    </xdr:from>
    <xdr:to>
      <xdr:col>20</xdr:col>
      <xdr:colOff>479136</xdr:colOff>
      <xdr:row>75</xdr:row>
      <xdr:rowOff>24245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54EC25-A704-4E74-A2F0-9375B4AB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74173</xdr:colOff>
      <xdr:row>1</xdr:row>
      <xdr:rowOff>19702</xdr:rowOff>
    </xdr:from>
    <xdr:to>
      <xdr:col>17</xdr:col>
      <xdr:colOff>378599</xdr:colOff>
      <xdr:row>15</xdr:row>
      <xdr:rowOff>140352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69CBE-B9CA-4227-9B56-34315D38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416152</xdr:colOff>
      <xdr:row>0</xdr:row>
      <xdr:rowOff>128588</xdr:rowOff>
    </xdr:from>
    <xdr:to>
      <xdr:col>26</xdr:col>
      <xdr:colOff>125867</xdr:colOff>
      <xdr:row>15</xdr:row>
      <xdr:rowOff>82324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480E9-7E0A-4BDC-9ED7-7D4ED56D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123030</xdr:colOff>
      <xdr:row>17</xdr:row>
      <xdr:rowOff>160337</xdr:rowOff>
    </xdr:from>
    <xdr:to>
      <xdr:col>17</xdr:col>
      <xdr:colOff>416718</xdr:colOff>
      <xdr:row>32</xdr:row>
      <xdr:rowOff>46037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59B34-8CFB-4125-BFF3-3E36F53B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320902</xdr:colOff>
      <xdr:row>32</xdr:row>
      <xdr:rowOff>144236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7024A-FEF8-4CA6-8969-F4651C0D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37</xdr:row>
      <xdr:rowOff>134938</xdr:rowOff>
    </xdr:from>
    <xdr:to>
      <xdr:col>17</xdr:col>
      <xdr:colOff>590176</xdr:colOff>
      <xdr:row>52</xdr:row>
      <xdr:rowOff>65088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228EED-8D0A-4855-ADFD-930F5A99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320902</xdr:colOff>
      <xdr:row>52</xdr:row>
      <xdr:rowOff>144236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1DD27-7BB9-420A-8801-42C71B3D2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293688</xdr:colOff>
      <xdr:row>69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B1D8E1-6B28-4468-A65B-546CCB726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26</xdr:col>
      <xdr:colOff>320902</xdr:colOff>
      <xdr:row>69</xdr:row>
      <xdr:rowOff>144236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B0CC92-B321-4DDF-88E1-CEBC63AA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17</xdr:col>
      <xdr:colOff>304426</xdr:colOff>
      <xdr:row>86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72A981-8B1E-4BD6-B3B2-3AEF01431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17</xdr:col>
      <xdr:colOff>304426</xdr:colOff>
      <xdr:row>104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61EAF2-A803-44DB-82BF-D550E181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26</xdr:col>
      <xdr:colOff>320902</xdr:colOff>
      <xdr:row>86</xdr:row>
      <xdr:rowOff>144236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5EAE5B-5370-4A4A-B9FD-2B203C24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90</xdr:row>
      <xdr:rowOff>0</xdr:rowOff>
    </xdr:from>
    <xdr:to>
      <xdr:col>26</xdr:col>
      <xdr:colOff>320902</xdr:colOff>
      <xdr:row>104</xdr:row>
      <xdr:rowOff>144236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0B867E-12B3-4078-A88D-17799C9D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256885</xdr:colOff>
      <xdr:row>1</xdr:row>
      <xdr:rowOff>184149</xdr:rowOff>
    </xdr:from>
    <xdr:to>
      <xdr:col>41</xdr:col>
      <xdr:colOff>545521</xdr:colOff>
      <xdr:row>16</xdr:row>
      <xdr:rowOff>156440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83F6E7-F2BE-4C3C-8118-31419852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75405</xdr:colOff>
      <xdr:row>1</xdr:row>
      <xdr:rowOff>184149</xdr:rowOff>
    </xdr:from>
    <xdr:to>
      <xdr:col>18</xdr:col>
      <xdr:colOff>468313</xdr:colOff>
      <xdr:row>33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AF086-CB6C-47FB-B2F0-681C9C12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3</xdr:row>
      <xdr:rowOff>1585</xdr:rowOff>
    </xdr:from>
    <xdr:to>
      <xdr:col>13</xdr:col>
      <xdr:colOff>190499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C8CCF-6F7C-4BB8-A8F9-BD8811418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580157</xdr:colOff>
      <xdr:row>14</xdr:row>
      <xdr:rowOff>184148</xdr:rowOff>
    </xdr:from>
    <xdr:to>
      <xdr:col>20</xdr:col>
      <xdr:colOff>568612</xdr:colOff>
      <xdr:row>29</xdr:row>
      <xdr:rowOff>156439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2126F-A9E5-4046-8E86-0E4C67209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1A09-D1CE-4890-A836-EF3EA42DBBD8}">
  <dimension ref="A1:U73"/>
  <sheetViews>
    <sheetView topLeftCell="A39" zoomScale="60" zoomScaleNormal="60" workbookViewId="0">
      <selection activeCell="D75" sqref="D75"/>
    </sheetView>
  </sheetViews>
  <sheetFormatPr defaultRowHeight="14.75" x14ac:dyDescent="0.75"/>
  <cols>
    <col min="1" max="1" width="39" bestFit="1" customWidth="1"/>
    <col min="2" max="2" width="9.31640625" bestFit="1" customWidth="1"/>
    <col min="3" max="3" width="11.81640625" bestFit="1" customWidth="1"/>
    <col min="4" max="4" width="10.1796875" bestFit="1" customWidth="1"/>
    <col min="8" max="8" width="9.40625" bestFit="1" customWidth="1"/>
    <col min="9" max="9" width="11.90625" bestFit="1" customWidth="1"/>
    <col min="10" max="10" width="10.2265625" bestFit="1" customWidth="1"/>
  </cols>
  <sheetData>
    <row r="1" spans="1:21" x14ac:dyDescent="0.75">
      <c r="A1" t="s">
        <v>0</v>
      </c>
      <c r="G1" t="s">
        <v>1</v>
      </c>
    </row>
    <row r="2" spans="1:21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R2">
        <v>46119</v>
      </c>
      <c r="S2">
        <v>37890</v>
      </c>
      <c r="U2">
        <f>SQRT(0.9779)</f>
        <v>0.98888826466896651</v>
      </c>
    </row>
    <row r="3" spans="1:21" x14ac:dyDescent="0.75">
      <c r="A3">
        <v>2011</v>
      </c>
      <c r="B3">
        <v>46119</v>
      </c>
      <c r="C3">
        <v>22581</v>
      </c>
      <c r="D3">
        <v>9445</v>
      </c>
      <c r="E3">
        <v>18292</v>
      </c>
      <c r="G3">
        <v>2011</v>
      </c>
      <c r="H3">
        <v>37890</v>
      </c>
      <c r="I3">
        <v>27534</v>
      </c>
      <c r="J3">
        <v>16652</v>
      </c>
      <c r="K3">
        <v>22596</v>
      </c>
      <c r="R3">
        <v>47214</v>
      </c>
      <c r="S3">
        <v>38347</v>
      </c>
    </row>
    <row r="4" spans="1:21" x14ac:dyDescent="0.75">
      <c r="A4">
        <v>2012</v>
      </c>
      <c r="B4">
        <v>47214</v>
      </c>
      <c r="C4">
        <v>22190</v>
      </c>
      <c r="D4">
        <v>9733</v>
      </c>
      <c r="E4">
        <v>18523</v>
      </c>
      <c r="G4">
        <v>2012</v>
      </c>
      <c r="H4">
        <v>38347</v>
      </c>
      <c r="I4">
        <v>26957</v>
      </c>
      <c r="J4">
        <v>17096</v>
      </c>
      <c r="K4">
        <v>22778</v>
      </c>
      <c r="R4">
        <v>48159</v>
      </c>
      <c r="S4">
        <v>38662</v>
      </c>
    </row>
    <row r="5" spans="1:21" x14ac:dyDescent="0.75">
      <c r="A5">
        <v>2013</v>
      </c>
      <c r="B5">
        <v>48159</v>
      </c>
      <c r="C5">
        <v>22123</v>
      </c>
      <c r="D5">
        <v>9977</v>
      </c>
      <c r="E5">
        <v>18785</v>
      </c>
      <c r="G5">
        <v>2013</v>
      </c>
      <c r="H5">
        <v>38662</v>
      </c>
      <c r="I5">
        <v>26806</v>
      </c>
      <c r="J5">
        <v>17509</v>
      </c>
      <c r="K5">
        <v>23026</v>
      </c>
      <c r="R5">
        <v>49897</v>
      </c>
      <c r="S5">
        <v>39588</v>
      </c>
    </row>
    <row r="6" spans="1:21" x14ac:dyDescent="0.75">
      <c r="A6">
        <v>2014</v>
      </c>
      <c r="B6">
        <v>49897</v>
      </c>
      <c r="C6">
        <v>22646</v>
      </c>
      <c r="D6">
        <v>10127</v>
      </c>
      <c r="E6">
        <v>19260</v>
      </c>
      <c r="G6">
        <v>2014</v>
      </c>
      <c r="H6">
        <v>39588</v>
      </c>
      <c r="I6">
        <v>27230</v>
      </c>
      <c r="J6">
        <v>17819</v>
      </c>
      <c r="K6">
        <v>23449</v>
      </c>
      <c r="R6">
        <v>55404</v>
      </c>
      <c r="S6">
        <v>44427</v>
      </c>
    </row>
    <row r="7" spans="1:21" x14ac:dyDescent="0.75">
      <c r="A7">
        <v>2015</v>
      </c>
      <c r="B7">
        <v>55404</v>
      </c>
      <c r="C7">
        <v>23866</v>
      </c>
      <c r="D7">
        <v>10741</v>
      </c>
      <c r="E7">
        <v>20770</v>
      </c>
      <c r="G7">
        <v>2015</v>
      </c>
      <c r="H7">
        <v>44427</v>
      </c>
      <c r="I7">
        <v>27950</v>
      </c>
      <c r="J7">
        <v>19082</v>
      </c>
      <c r="K7">
        <v>25121</v>
      </c>
      <c r="R7">
        <v>58175</v>
      </c>
      <c r="S7">
        <v>44416</v>
      </c>
    </row>
    <row r="8" spans="1:21" x14ac:dyDescent="0.75">
      <c r="A8">
        <v>2016</v>
      </c>
      <c r="B8">
        <v>58175</v>
      </c>
      <c r="C8">
        <v>24817</v>
      </c>
      <c r="D8">
        <v>11086</v>
      </c>
      <c r="E8">
        <v>21646</v>
      </c>
      <c r="G8">
        <v>2016</v>
      </c>
      <c r="H8">
        <v>44416</v>
      </c>
      <c r="I8">
        <v>28439</v>
      </c>
      <c r="J8">
        <v>19615</v>
      </c>
      <c r="K8">
        <v>25565</v>
      </c>
      <c r="R8">
        <v>62042</v>
      </c>
      <c r="S8">
        <v>46270</v>
      </c>
    </row>
    <row r="9" spans="1:21" x14ac:dyDescent="0.75">
      <c r="A9">
        <v>2017</v>
      </c>
      <c r="B9">
        <v>62042</v>
      </c>
      <c r="C9">
        <v>26405</v>
      </c>
      <c r="D9">
        <v>11759</v>
      </c>
      <c r="E9">
        <v>23047</v>
      </c>
      <c r="G9">
        <v>2017</v>
      </c>
      <c r="H9">
        <v>46270</v>
      </c>
      <c r="I9">
        <v>29667</v>
      </c>
      <c r="J9">
        <v>20870</v>
      </c>
      <c r="K9">
        <v>26912</v>
      </c>
      <c r="R9">
        <v>63406</v>
      </c>
      <c r="S9">
        <v>47989</v>
      </c>
    </row>
    <row r="10" spans="1:21" x14ac:dyDescent="0.75">
      <c r="A10">
        <v>2018</v>
      </c>
      <c r="B10">
        <v>63406</v>
      </c>
      <c r="C10">
        <v>27687</v>
      </c>
      <c r="D10">
        <v>12155</v>
      </c>
      <c r="E10">
        <v>23820</v>
      </c>
      <c r="G10">
        <v>2018</v>
      </c>
      <c r="H10">
        <v>47989</v>
      </c>
      <c r="I10">
        <v>30964</v>
      </c>
      <c r="J10">
        <v>21976</v>
      </c>
      <c r="K10">
        <v>28164</v>
      </c>
      <c r="R10">
        <v>65046</v>
      </c>
      <c r="S10">
        <v>49322</v>
      </c>
    </row>
    <row r="11" spans="1:21" x14ac:dyDescent="0.75">
      <c r="A11">
        <v>2019</v>
      </c>
      <c r="B11">
        <v>65046</v>
      </c>
      <c r="C11">
        <v>28839</v>
      </c>
      <c r="D11">
        <v>13013</v>
      </c>
      <c r="E11">
        <v>24880</v>
      </c>
      <c r="G11">
        <v>2019</v>
      </c>
      <c r="H11">
        <v>49322</v>
      </c>
      <c r="I11">
        <v>32042</v>
      </c>
      <c r="J11">
        <v>23614</v>
      </c>
      <c r="K11">
        <v>29625</v>
      </c>
      <c r="R11">
        <v>63534</v>
      </c>
      <c r="S11">
        <v>46830</v>
      </c>
    </row>
    <row r="12" spans="1:21" x14ac:dyDescent="0.75">
      <c r="A12">
        <v>2020</v>
      </c>
      <c r="B12">
        <v>63534</v>
      </c>
      <c r="C12">
        <v>27080</v>
      </c>
      <c r="D12">
        <v>12451</v>
      </c>
      <c r="E12">
        <v>23863</v>
      </c>
      <c r="G12">
        <v>2020</v>
      </c>
      <c r="H12">
        <v>46830</v>
      </c>
      <c r="I12">
        <v>30615</v>
      </c>
      <c r="J12">
        <v>22383</v>
      </c>
      <c r="K12">
        <v>28140</v>
      </c>
      <c r="R12">
        <v>22581</v>
      </c>
      <c r="S12">
        <v>27534</v>
      </c>
    </row>
    <row r="13" spans="1:21" x14ac:dyDescent="0.75">
      <c r="R13">
        <v>22190</v>
      </c>
      <c r="S13">
        <v>26957</v>
      </c>
    </row>
    <row r="14" spans="1:21" x14ac:dyDescent="0.75">
      <c r="R14">
        <v>22123</v>
      </c>
      <c r="S14">
        <v>26806</v>
      </c>
    </row>
    <row r="15" spans="1:21" x14ac:dyDescent="0.75">
      <c r="R15">
        <v>22646</v>
      </c>
      <c r="S15">
        <v>27230</v>
      </c>
    </row>
    <row r="16" spans="1:21" x14ac:dyDescent="0.75">
      <c r="R16">
        <v>23866</v>
      </c>
      <c r="S16">
        <v>27950</v>
      </c>
    </row>
    <row r="17" spans="18:19" x14ac:dyDescent="0.75">
      <c r="R17">
        <v>24817</v>
      </c>
      <c r="S17">
        <v>28439</v>
      </c>
    </row>
    <row r="18" spans="18:19" x14ac:dyDescent="0.75">
      <c r="R18">
        <v>26405</v>
      </c>
      <c r="S18">
        <v>29667</v>
      </c>
    </row>
    <row r="19" spans="18:19" x14ac:dyDescent="0.75">
      <c r="R19">
        <v>27687</v>
      </c>
      <c r="S19">
        <v>30964</v>
      </c>
    </row>
    <row r="20" spans="18:19" x14ac:dyDescent="0.75">
      <c r="R20">
        <v>28839</v>
      </c>
      <c r="S20">
        <v>32042</v>
      </c>
    </row>
    <row r="21" spans="18:19" x14ac:dyDescent="0.75">
      <c r="R21">
        <v>27080</v>
      </c>
      <c r="S21">
        <v>30615</v>
      </c>
    </row>
    <row r="22" spans="18:19" x14ac:dyDescent="0.75">
      <c r="R22">
        <v>9445</v>
      </c>
      <c r="S22">
        <v>16652</v>
      </c>
    </row>
    <row r="23" spans="18:19" x14ac:dyDescent="0.75">
      <c r="R23">
        <v>9733</v>
      </c>
      <c r="S23">
        <v>17096</v>
      </c>
    </row>
    <row r="24" spans="18:19" x14ac:dyDescent="0.75">
      <c r="R24">
        <v>9977</v>
      </c>
      <c r="S24">
        <v>17509</v>
      </c>
    </row>
    <row r="25" spans="18:19" x14ac:dyDescent="0.75">
      <c r="R25">
        <v>10127</v>
      </c>
      <c r="S25">
        <v>17819</v>
      </c>
    </row>
    <row r="26" spans="18:19" x14ac:dyDescent="0.75">
      <c r="R26">
        <v>10741</v>
      </c>
      <c r="S26">
        <v>19082</v>
      </c>
    </row>
    <row r="27" spans="18:19" x14ac:dyDescent="0.75">
      <c r="R27">
        <v>11086</v>
      </c>
      <c r="S27">
        <v>19615</v>
      </c>
    </row>
    <row r="28" spans="18:19" x14ac:dyDescent="0.75">
      <c r="R28">
        <v>11759</v>
      </c>
      <c r="S28">
        <v>20870</v>
      </c>
    </row>
    <row r="29" spans="18:19" x14ac:dyDescent="0.75">
      <c r="R29">
        <v>12155</v>
      </c>
      <c r="S29">
        <v>21976</v>
      </c>
    </row>
    <row r="30" spans="18:19" x14ac:dyDescent="0.75">
      <c r="R30">
        <v>13013</v>
      </c>
      <c r="S30">
        <v>23614</v>
      </c>
    </row>
    <row r="31" spans="18:19" x14ac:dyDescent="0.75">
      <c r="R31">
        <v>12451</v>
      </c>
      <c r="S31">
        <v>22383</v>
      </c>
    </row>
    <row r="32" spans="18:19" x14ac:dyDescent="0.75">
      <c r="R32">
        <v>18292</v>
      </c>
      <c r="S32">
        <v>22596</v>
      </c>
    </row>
    <row r="33" spans="1:19" x14ac:dyDescent="0.75">
      <c r="R33">
        <v>18523</v>
      </c>
      <c r="S33">
        <v>22778</v>
      </c>
    </row>
    <row r="34" spans="1:19" x14ac:dyDescent="0.75">
      <c r="R34">
        <v>18785</v>
      </c>
      <c r="S34">
        <v>23026</v>
      </c>
    </row>
    <row r="35" spans="1:19" x14ac:dyDescent="0.75">
      <c r="A35" t="s">
        <v>0</v>
      </c>
      <c r="R35">
        <v>19260</v>
      </c>
      <c r="S35">
        <v>23449</v>
      </c>
    </row>
    <row r="36" spans="1:19" x14ac:dyDescent="0.75">
      <c r="A36" t="s">
        <v>2</v>
      </c>
      <c r="B36" t="s">
        <v>6</v>
      </c>
      <c r="C36" t="s">
        <v>7</v>
      </c>
      <c r="R36">
        <v>20770</v>
      </c>
      <c r="S36">
        <v>25121</v>
      </c>
    </row>
    <row r="37" spans="1:19" x14ac:dyDescent="0.75">
      <c r="A37">
        <v>2011</v>
      </c>
      <c r="B37">
        <v>18292</v>
      </c>
      <c r="C37" t="s">
        <v>8</v>
      </c>
      <c r="R37">
        <v>21646</v>
      </c>
      <c r="S37">
        <v>25565</v>
      </c>
    </row>
    <row r="38" spans="1:19" x14ac:dyDescent="0.75">
      <c r="A38">
        <v>2012</v>
      </c>
      <c r="B38">
        <v>18523</v>
      </c>
      <c r="C38">
        <f>100*(B38-B37)/B37</f>
        <v>1.2628471462934616</v>
      </c>
      <c r="R38">
        <v>23047</v>
      </c>
      <c r="S38">
        <v>26912</v>
      </c>
    </row>
    <row r="39" spans="1:19" x14ac:dyDescent="0.75">
      <c r="A39">
        <v>2013</v>
      </c>
      <c r="B39">
        <v>18785</v>
      </c>
      <c r="C39">
        <f t="shared" ref="C39:C46" si="0">100*(B39-B38)/B38</f>
        <v>1.4144577012363009</v>
      </c>
      <c r="R39">
        <v>23820</v>
      </c>
      <c r="S39">
        <v>28164</v>
      </c>
    </row>
    <row r="40" spans="1:19" x14ac:dyDescent="0.75">
      <c r="A40">
        <v>2014</v>
      </c>
      <c r="B40">
        <v>19260</v>
      </c>
      <c r="C40">
        <f t="shared" si="0"/>
        <v>2.5286132552568539</v>
      </c>
      <c r="R40">
        <v>24880</v>
      </c>
      <c r="S40">
        <v>29625</v>
      </c>
    </row>
    <row r="41" spans="1:19" x14ac:dyDescent="0.75">
      <c r="A41">
        <v>2015</v>
      </c>
      <c r="B41">
        <v>20770</v>
      </c>
      <c r="C41">
        <f t="shared" si="0"/>
        <v>7.8400830737279339</v>
      </c>
      <c r="R41">
        <v>23863</v>
      </c>
      <c r="S41">
        <v>28140</v>
      </c>
    </row>
    <row r="42" spans="1:19" x14ac:dyDescent="0.75">
      <c r="A42">
        <v>2016</v>
      </c>
      <c r="B42">
        <v>21646</v>
      </c>
      <c r="C42">
        <f t="shared" si="0"/>
        <v>4.2176215695714969</v>
      </c>
    </row>
    <row r="43" spans="1:19" x14ac:dyDescent="0.75">
      <c r="A43">
        <v>2017</v>
      </c>
      <c r="B43">
        <v>23047</v>
      </c>
      <c r="C43">
        <f t="shared" si="0"/>
        <v>6.4723274507992237</v>
      </c>
    </row>
    <row r="44" spans="1:19" x14ac:dyDescent="0.75">
      <c r="A44">
        <v>2018</v>
      </c>
      <c r="B44">
        <v>23820</v>
      </c>
      <c r="C44">
        <f t="shared" si="0"/>
        <v>3.3540157070334535</v>
      </c>
    </row>
    <row r="45" spans="1:19" x14ac:dyDescent="0.75">
      <c r="A45">
        <v>2019</v>
      </c>
      <c r="B45">
        <v>24880</v>
      </c>
      <c r="C45">
        <f t="shared" si="0"/>
        <v>4.4500419815281278</v>
      </c>
    </row>
    <row r="46" spans="1:19" x14ac:dyDescent="0.75">
      <c r="A46">
        <v>2020</v>
      </c>
      <c r="B46">
        <v>23863</v>
      </c>
      <c r="C46">
        <f t="shared" si="0"/>
        <v>-4.087620578778135</v>
      </c>
    </row>
    <row r="47" spans="1:19" x14ac:dyDescent="0.75">
      <c r="A47" t="s">
        <v>9</v>
      </c>
      <c r="C47">
        <f>AVERAGE(C38:C45)</f>
        <v>3.9425009856808568</v>
      </c>
    </row>
    <row r="48" spans="1:19" x14ac:dyDescent="0.75">
      <c r="A48" t="s">
        <v>10</v>
      </c>
      <c r="C48">
        <f>_xlfn.VAR.S(C38:C46)</f>
        <v>11.89493615351264</v>
      </c>
    </row>
    <row r="49" spans="1:3" x14ac:dyDescent="0.75">
      <c r="A49" t="s">
        <v>11</v>
      </c>
      <c r="C49">
        <f>SQRT(C48)</f>
        <v>3.4489036161529132</v>
      </c>
    </row>
    <row r="52" spans="1:3" x14ac:dyDescent="0.75">
      <c r="A52" t="s">
        <v>12</v>
      </c>
    </row>
    <row r="53" spans="1:3" x14ac:dyDescent="0.75">
      <c r="A53" t="s">
        <v>2</v>
      </c>
      <c r="B53" t="s">
        <v>6</v>
      </c>
      <c r="C53" t="s">
        <v>7</v>
      </c>
    </row>
    <row r="54" spans="1:3" x14ac:dyDescent="0.75">
      <c r="A54">
        <v>2011</v>
      </c>
      <c r="B54">
        <v>18292</v>
      </c>
      <c r="C54" t="s">
        <v>8</v>
      </c>
    </row>
    <row r="55" spans="1:3" x14ac:dyDescent="0.75">
      <c r="A55">
        <v>2012</v>
      </c>
      <c r="B55">
        <v>18523</v>
      </c>
      <c r="C55">
        <f>100*(B55-B54)/B54</f>
        <v>1.2628471462934616</v>
      </c>
    </row>
    <row r="56" spans="1:3" x14ac:dyDescent="0.75">
      <c r="A56">
        <v>2013</v>
      </c>
      <c r="B56">
        <v>18785</v>
      </c>
      <c r="C56">
        <f t="shared" ref="C56:C73" si="1">100*(B56-B55)/B55</f>
        <v>1.4144577012363009</v>
      </c>
    </row>
    <row r="57" spans="1:3" x14ac:dyDescent="0.75">
      <c r="A57">
        <v>2014</v>
      </c>
      <c r="B57">
        <v>19260</v>
      </c>
      <c r="C57">
        <f t="shared" si="1"/>
        <v>2.5286132552568539</v>
      </c>
    </row>
    <row r="58" spans="1:3" x14ac:dyDescent="0.75">
      <c r="A58">
        <v>2015</v>
      </c>
      <c r="B58">
        <v>20770</v>
      </c>
      <c r="C58">
        <f t="shared" si="1"/>
        <v>7.8400830737279339</v>
      </c>
    </row>
    <row r="59" spans="1:3" x14ac:dyDescent="0.75">
      <c r="A59">
        <v>2016</v>
      </c>
      <c r="B59">
        <v>21646</v>
      </c>
      <c r="C59">
        <f t="shared" si="1"/>
        <v>4.2176215695714969</v>
      </c>
    </row>
    <row r="60" spans="1:3" x14ac:dyDescent="0.75">
      <c r="A60">
        <v>2017</v>
      </c>
      <c r="B60">
        <v>23047</v>
      </c>
      <c r="C60">
        <f t="shared" si="1"/>
        <v>6.4723274507992237</v>
      </c>
    </row>
    <row r="61" spans="1:3" x14ac:dyDescent="0.75">
      <c r="A61">
        <v>2018</v>
      </c>
      <c r="B61">
        <v>23820</v>
      </c>
      <c r="C61">
        <f t="shared" si="1"/>
        <v>3.3540157070334535</v>
      </c>
    </row>
    <row r="62" spans="1:3" x14ac:dyDescent="0.75">
      <c r="A62">
        <v>2019</v>
      </c>
      <c r="B62">
        <v>24880</v>
      </c>
      <c r="C62">
        <f t="shared" si="1"/>
        <v>4.4500419815281278</v>
      </c>
    </row>
    <row r="63" spans="1:3" x14ac:dyDescent="0.75">
      <c r="A63">
        <v>2020</v>
      </c>
      <c r="B63">
        <v>23863</v>
      </c>
      <c r="C63">
        <f t="shared" si="1"/>
        <v>-4.087620578778135</v>
      </c>
    </row>
    <row r="64" spans="1:3" x14ac:dyDescent="0.75">
      <c r="A64">
        <v>2021</v>
      </c>
      <c r="B64">
        <f>B63*(1+$C$47/100)</f>
        <v>24803.799010213021</v>
      </c>
      <c r="C64">
        <f t="shared" si="1"/>
        <v>3.9425009856808475</v>
      </c>
    </row>
    <row r="65" spans="1:3" x14ac:dyDescent="0.75">
      <c r="A65">
        <v>2022</v>
      </c>
      <c r="B65">
        <f t="shared" ref="B65:B73" si="2">B64*(1+$C$47/100)</f>
        <v>25781.689030676967</v>
      </c>
      <c r="C65">
        <f t="shared" si="1"/>
        <v>3.9425009856808559</v>
      </c>
    </row>
    <row r="66" spans="1:3" x14ac:dyDescent="0.75">
      <c r="A66">
        <v>2023</v>
      </c>
      <c r="B66">
        <f t="shared" si="2"/>
        <v>26798.132374836579</v>
      </c>
      <c r="C66">
        <f t="shared" si="1"/>
        <v>3.9425009856808537</v>
      </c>
    </row>
    <row r="67" spans="1:3" x14ac:dyDescent="0.75">
      <c r="A67">
        <v>2024</v>
      </c>
      <c r="B67">
        <f t="shared" si="2"/>
        <v>27854.64900785857</v>
      </c>
      <c r="C67">
        <f t="shared" si="1"/>
        <v>3.9425009856808488</v>
      </c>
    </row>
    <row r="68" spans="1:3" x14ac:dyDescent="0.75">
      <c r="A68">
        <v>2025</v>
      </c>
      <c r="B68">
        <f t="shared" si="2"/>
        <v>28952.818819551336</v>
      </c>
      <c r="C68">
        <f t="shared" si="1"/>
        <v>3.9425009856808511</v>
      </c>
    </row>
    <row r="69" spans="1:3" x14ac:dyDescent="0.75">
      <c r="A69">
        <v>2026</v>
      </c>
      <c r="B69">
        <f t="shared" si="2"/>
        <v>30094.283986894538</v>
      </c>
      <c r="C69">
        <f t="shared" si="1"/>
        <v>3.9425009856808488</v>
      </c>
    </row>
    <row r="70" spans="1:3" x14ac:dyDescent="0.75">
      <c r="A70">
        <v>2027</v>
      </c>
      <c r="B70">
        <f t="shared" si="2"/>
        <v>31280.75142971145</v>
      </c>
      <c r="C70">
        <f t="shared" si="1"/>
        <v>3.9425009856808551</v>
      </c>
    </row>
    <row r="71" spans="1:3" x14ac:dyDescent="0.75">
      <c r="A71">
        <v>2028</v>
      </c>
      <c r="B71">
        <f t="shared" si="2"/>
        <v>32513.995363156202</v>
      </c>
      <c r="C71">
        <f t="shared" si="1"/>
        <v>3.9425009856808542</v>
      </c>
    </row>
    <row r="72" spans="1:3" x14ac:dyDescent="0.75">
      <c r="A72">
        <v>2029</v>
      </c>
      <c r="B72">
        <f t="shared" si="2"/>
        <v>33795.859950832863</v>
      </c>
      <c r="C72">
        <f t="shared" si="1"/>
        <v>3.9425009856808542</v>
      </c>
    </row>
    <row r="73" spans="1:3" x14ac:dyDescent="0.75">
      <c r="A73">
        <v>2030</v>
      </c>
      <c r="B73">
        <f t="shared" si="2"/>
        <v>35128.262062513772</v>
      </c>
      <c r="C73">
        <f t="shared" si="1"/>
        <v>3.9425009856808613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89AE-9804-4353-8AF9-05F05317D28A}">
  <dimension ref="A1:I18"/>
  <sheetViews>
    <sheetView workbookViewId="0">
      <selection activeCell="I21" sqref="I21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0.58517383175735371</v>
      </c>
    </row>
    <row r="5" spans="1:9" x14ac:dyDescent="0.75">
      <c r="A5" s="1" t="s">
        <v>43</v>
      </c>
      <c r="B5" s="1">
        <v>0.34242841337358365</v>
      </c>
    </row>
    <row r="6" spans="1:9" x14ac:dyDescent="0.75">
      <c r="A6" s="1" t="s">
        <v>44</v>
      </c>
      <c r="B6" s="1">
        <v>0.30589665856100495</v>
      </c>
    </row>
    <row r="7" spans="1:9" x14ac:dyDescent="0.75">
      <c r="A7" s="1" t="s">
        <v>45</v>
      </c>
      <c r="B7" s="1">
        <v>61.049995446316032</v>
      </c>
    </row>
    <row r="8" spans="1:9" ht="15.5" thickBot="1" x14ac:dyDescent="0.9">
      <c r="A8" s="2" t="s">
        <v>46</v>
      </c>
      <c r="B8" s="2">
        <v>20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1</v>
      </c>
      <c r="C12" s="1">
        <v>34935.787008086234</v>
      </c>
      <c r="D12" s="1">
        <v>34935.787008086234</v>
      </c>
      <c r="E12" s="1">
        <v>9.3734455169308752</v>
      </c>
      <c r="F12" s="1">
        <v>6.7200597845933924E-3</v>
      </c>
    </row>
    <row r="13" spans="1:9" x14ac:dyDescent="0.75">
      <c r="A13" s="1" t="s">
        <v>49</v>
      </c>
      <c r="B13" s="1">
        <v>18</v>
      </c>
      <c r="C13" s="1">
        <v>67087.83499191374</v>
      </c>
      <c r="D13" s="1">
        <v>3727.1019439952079</v>
      </c>
      <c r="E13" s="1"/>
      <c r="F13" s="1"/>
    </row>
    <row r="14" spans="1:9" ht="15.5" thickBot="1" x14ac:dyDescent="0.9">
      <c r="A14" s="2" t="s">
        <v>50</v>
      </c>
      <c r="B14" s="2">
        <v>19</v>
      </c>
      <c r="C14" s="2">
        <v>102023.62199999997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140.24725067385444</v>
      </c>
      <c r="C17" s="1">
        <v>26.242331096988433</v>
      </c>
      <c r="D17" s="1">
        <v>5.3443137408608186</v>
      </c>
      <c r="E17" s="1">
        <v>4.4336599897792957E-5</v>
      </c>
      <c r="F17" s="1">
        <v>85.114158884888667</v>
      </c>
      <c r="G17" s="1">
        <v>195.38034246282021</v>
      </c>
      <c r="H17" s="1">
        <v>85.114158884888667</v>
      </c>
      <c r="I17" s="1">
        <v>195.38034246282021</v>
      </c>
    </row>
    <row r="18" spans="1:9" ht="15.5" thickBot="1" x14ac:dyDescent="0.9">
      <c r="A18" s="2" t="s">
        <v>64</v>
      </c>
      <c r="B18" s="2">
        <v>-6.8617250673854429</v>
      </c>
      <c r="C18" s="2">
        <v>2.2412158401283127</v>
      </c>
      <c r="D18" s="2">
        <v>-3.0616083219332411</v>
      </c>
      <c r="E18" s="2">
        <v>6.7200597845933777E-3</v>
      </c>
      <c r="F18" s="2">
        <v>-11.570344822848348</v>
      </c>
      <c r="G18" s="2">
        <v>-2.1531053119225367</v>
      </c>
      <c r="H18" s="2">
        <v>-11.570344822848348</v>
      </c>
      <c r="I18" s="2">
        <v>-2.1531053119225367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5178-422F-4B4F-BD40-3B9DC20F4EEC}">
  <dimension ref="A1:I25"/>
  <sheetViews>
    <sheetView zoomScale="85" zoomScaleNormal="85" workbookViewId="0">
      <selection activeCell="C22" sqref="C22"/>
    </sheetView>
  </sheetViews>
  <sheetFormatPr defaultRowHeight="14.75" x14ac:dyDescent="0.75"/>
  <cols>
    <col min="1" max="1" width="12.7265625" bestFit="1" customWidth="1"/>
    <col min="3" max="3" width="14" bestFit="1" customWidth="1"/>
    <col min="6" max="6" width="21.26953125" bestFit="1" customWidth="1"/>
    <col min="7" max="7" width="28.40625" bestFit="1" customWidth="1"/>
    <col min="8" max="8" width="23.6328125" bestFit="1" customWidth="1"/>
    <col min="9" max="9" width="15.58984375" bestFit="1" customWidth="1"/>
  </cols>
  <sheetData>
    <row r="1" spans="1:9" x14ac:dyDescent="0.75">
      <c r="A1" t="s">
        <v>80</v>
      </c>
      <c r="B1" t="s">
        <v>6</v>
      </c>
      <c r="C1" t="s">
        <v>81</v>
      </c>
      <c r="F1" t="s">
        <v>17</v>
      </c>
      <c r="G1" t="s">
        <v>82</v>
      </c>
      <c r="H1" t="s">
        <v>18</v>
      </c>
      <c r="I1" t="s">
        <v>83</v>
      </c>
    </row>
    <row r="2" spans="1:9" x14ac:dyDescent="0.75">
      <c r="A2">
        <v>2016</v>
      </c>
      <c r="B2">
        <v>115.84</v>
      </c>
      <c r="C2" t="s">
        <v>8</v>
      </c>
      <c r="F2" t="s">
        <v>20</v>
      </c>
      <c r="G2">
        <v>151.12</v>
      </c>
      <c r="H2">
        <v>65800</v>
      </c>
      <c r="I2">
        <v>37.4</v>
      </c>
    </row>
    <row r="3" spans="1:9" x14ac:dyDescent="0.75">
      <c r="A3">
        <v>2017</v>
      </c>
      <c r="B3">
        <v>114.56</v>
      </c>
      <c r="C3">
        <f>100*(B3-B2)/B2</f>
        <v>-1.1049723756906087</v>
      </c>
      <c r="F3" t="s">
        <v>21</v>
      </c>
      <c r="G3">
        <v>252</v>
      </c>
      <c r="H3">
        <v>54269</v>
      </c>
      <c r="I3">
        <v>75.900000000000006</v>
      </c>
    </row>
    <row r="4" spans="1:9" x14ac:dyDescent="0.75">
      <c r="A4">
        <v>2018</v>
      </c>
      <c r="B4">
        <v>141.74</v>
      </c>
      <c r="C4">
        <f t="shared" ref="C4:C6" si="0">100*(B4-B3)/B3</f>
        <v>23.725558659217885</v>
      </c>
      <c r="F4" t="s">
        <v>22</v>
      </c>
      <c r="G4">
        <v>367.87</v>
      </c>
      <c r="H4">
        <v>39282</v>
      </c>
      <c r="I4">
        <v>8.8000000000000025</v>
      </c>
    </row>
    <row r="5" spans="1:9" x14ac:dyDescent="0.75">
      <c r="A5">
        <v>2019</v>
      </c>
      <c r="B5">
        <v>150.61000000000001</v>
      </c>
      <c r="C5">
        <f t="shared" si="0"/>
        <v>6.2579370678707518</v>
      </c>
      <c r="F5" t="s">
        <v>23</v>
      </c>
      <c r="G5">
        <v>414.24</v>
      </c>
      <c r="H5">
        <v>50091</v>
      </c>
      <c r="I5">
        <v>2</v>
      </c>
    </row>
    <row r="6" spans="1:9" x14ac:dyDescent="0.75">
      <c r="A6">
        <v>2020</v>
      </c>
      <c r="B6">
        <v>148.69</v>
      </c>
      <c r="C6">
        <f t="shared" si="0"/>
        <v>-1.2748157492862464</v>
      </c>
      <c r="F6" t="s">
        <v>24</v>
      </c>
      <c r="G6">
        <v>266.90999999999997</v>
      </c>
      <c r="H6">
        <v>47517</v>
      </c>
      <c r="I6">
        <v>89.600000000000009</v>
      </c>
    </row>
    <row r="7" spans="1:9" x14ac:dyDescent="0.75">
      <c r="A7" t="s">
        <v>9</v>
      </c>
      <c r="C7">
        <f>AVERAGE(C3:C6)</f>
        <v>6.9009269005279457</v>
      </c>
      <c r="F7" t="s">
        <v>26</v>
      </c>
      <c r="G7">
        <v>237.60000000000002</v>
      </c>
      <c r="H7">
        <v>75000</v>
      </c>
      <c r="I7">
        <v>87.100000000000009</v>
      </c>
    </row>
    <row r="8" spans="1:9" x14ac:dyDescent="0.75">
      <c r="F8" t="s">
        <v>27</v>
      </c>
      <c r="G8">
        <v>276.62</v>
      </c>
      <c r="H8">
        <v>47299</v>
      </c>
      <c r="I8">
        <v>7.8999999999999986</v>
      </c>
    </row>
    <row r="9" spans="1:9" x14ac:dyDescent="0.75">
      <c r="F9" t="s">
        <v>28</v>
      </c>
      <c r="G9">
        <v>226.46</v>
      </c>
      <c r="H9">
        <v>28276</v>
      </c>
      <c r="I9">
        <v>9.3999999999999986</v>
      </c>
    </row>
    <row r="10" spans="1:9" x14ac:dyDescent="0.75">
      <c r="F10" t="s">
        <v>29</v>
      </c>
      <c r="G10">
        <v>272.53999999999996</v>
      </c>
      <c r="H10">
        <v>52871</v>
      </c>
      <c r="I10">
        <v>91.7</v>
      </c>
    </row>
    <row r="11" spans="1:9" x14ac:dyDescent="0.75">
      <c r="A11">
        <v>2016</v>
      </c>
      <c r="B11">
        <v>115.84</v>
      </c>
      <c r="F11" t="s">
        <v>30</v>
      </c>
      <c r="G11">
        <v>304.66000000000003</v>
      </c>
      <c r="H11">
        <v>81154</v>
      </c>
      <c r="I11">
        <v>33</v>
      </c>
    </row>
    <row r="12" spans="1:9" x14ac:dyDescent="0.75">
      <c r="A12">
        <v>2017</v>
      </c>
      <c r="B12">
        <v>114.56</v>
      </c>
      <c r="F12" t="s">
        <v>31</v>
      </c>
      <c r="G12">
        <v>358.9</v>
      </c>
      <c r="H12">
        <v>40564</v>
      </c>
      <c r="I12">
        <v>93.2</v>
      </c>
    </row>
    <row r="13" spans="1:9" x14ac:dyDescent="0.75">
      <c r="A13">
        <v>2018</v>
      </c>
      <c r="B13">
        <v>141.74</v>
      </c>
      <c r="F13" t="s">
        <v>32</v>
      </c>
      <c r="G13">
        <v>435.28000000000003</v>
      </c>
      <c r="H13">
        <v>72400</v>
      </c>
      <c r="I13">
        <v>247.99999999999997</v>
      </c>
    </row>
    <row r="14" spans="1:9" x14ac:dyDescent="0.75">
      <c r="A14">
        <v>2019</v>
      </c>
      <c r="B14">
        <v>150.61000000000001</v>
      </c>
      <c r="F14" t="s">
        <v>33</v>
      </c>
      <c r="G14">
        <v>173.92000000000002</v>
      </c>
      <c r="H14">
        <v>61146</v>
      </c>
      <c r="I14">
        <v>37.6</v>
      </c>
    </row>
    <row r="15" spans="1:9" x14ac:dyDescent="0.75">
      <c r="A15">
        <v>2020</v>
      </c>
      <c r="B15">
        <v>148.69</v>
      </c>
      <c r="F15" t="s">
        <v>34</v>
      </c>
      <c r="G15">
        <v>263.37</v>
      </c>
      <c r="H15">
        <v>73956</v>
      </c>
      <c r="I15">
        <v>140.79999999999998</v>
      </c>
    </row>
    <row r="16" spans="1:9" x14ac:dyDescent="0.75">
      <c r="A16">
        <v>2021</v>
      </c>
      <c r="B16">
        <f>B15*(1+$C$7/100)</f>
        <v>158.95098820839502</v>
      </c>
      <c r="F16" t="s">
        <v>35</v>
      </c>
      <c r="G16">
        <v>246.46</v>
      </c>
      <c r="H16">
        <v>60282</v>
      </c>
      <c r="I16">
        <v>76.400000000000006</v>
      </c>
    </row>
    <row r="17" spans="1:9" x14ac:dyDescent="0.75">
      <c r="A17">
        <v>2022</v>
      </c>
      <c r="B17">
        <f t="shared" ref="B17:B24" si="1">B16*(1+$C$7/100)</f>
        <v>169.92007971232314</v>
      </c>
      <c r="F17" t="s">
        <v>6</v>
      </c>
      <c r="G17">
        <v>148.69</v>
      </c>
      <c r="H17">
        <v>28067</v>
      </c>
      <c r="I17">
        <v>102.89999999999999</v>
      </c>
    </row>
    <row r="18" spans="1:9" x14ac:dyDescent="0.75">
      <c r="A18">
        <v>2023</v>
      </c>
      <c r="B18">
        <f t="shared" si="1"/>
        <v>181.64614020258938</v>
      </c>
      <c r="F18" t="s">
        <v>36</v>
      </c>
      <c r="G18">
        <v>361.98</v>
      </c>
      <c r="H18">
        <v>39777</v>
      </c>
      <c r="I18">
        <v>251.5</v>
      </c>
    </row>
    <row r="19" spans="1:9" x14ac:dyDescent="0.75">
      <c r="A19">
        <v>2024</v>
      </c>
      <c r="B19">
        <f t="shared" si="1"/>
        <v>194.18140755560057</v>
      </c>
      <c r="F19" t="s">
        <v>37</v>
      </c>
      <c r="G19">
        <v>395.71000000000004</v>
      </c>
      <c r="H19">
        <v>66984</v>
      </c>
      <c r="I19">
        <v>4.6999999999999993</v>
      </c>
    </row>
    <row r="20" spans="1:9" x14ac:dyDescent="0.75">
      <c r="A20">
        <v>2025</v>
      </c>
      <c r="B20">
        <f t="shared" si="1"/>
        <v>207.58172454542881</v>
      </c>
      <c r="F20" t="s">
        <v>38</v>
      </c>
      <c r="G20">
        <v>132.93</v>
      </c>
      <c r="H20">
        <v>61211</v>
      </c>
      <c r="I20">
        <v>31.6</v>
      </c>
    </row>
    <row r="21" spans="1:9" x14ac:dyDescent="0.75">
      <c r="A21">
        <v>2026</v>
      </c>
      <c r="B21">
        <f t="shared" si="1"/>
        <v>221.90678761516415</v>
      </c>
      <c r="F21" t="s">
        <v>39</v>
      </c>
      <c r="G21">
        <v>196.41000000000003</v>
      </c>
      <c r="H21">
        <v>57098</v>
      </c>
      <c r="I21">
        <v>35.9</v>
      </c>
    </row>
    <row r="22" spans="1:9" x14ac:dyDescent="0.75">
      <c r="A22">
        <v>2027</v>
      </c>
      <c r="B22">
        <f t="shared" si="1"/>
        <v>237.22041281579644</v>
      </c>
    </row>
    <row r="23" spans="1:9" x14ac:dyDescent="0.75">
      <c r="A23">
        <v>2028</v>
      </c>
      <c r="B23">
        <f t="shared" si="1"/>
        <v>253.59082009734519</v>
      </c>
    </row>
    <row r="24" spans="1:9" x14ac:dyDescent="0.75">
      <c r="A24">
        <v>2029</v>
      </c>
      <c r="B24">
        <f t="shared" si="1"/>
        <v>271.09093721871233</v>
      </c>
    </row>
    <row r="25" spans="1:9" x14ac:dyDescent="0.75">
      <c r="A25">
        <v>2030</v>
      </c>
      <c r="B25">
        <f>B24*(1+$C$7/100)</f>
        <v>289.7987246301318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2C17-D9DA-40F4-84C7-F18536AAD422}">
  <dimension ref="A1:I19"/>
  <sheetViews>
    <sheetView workbookViewId="0">
      <selection activeCell="E17" sqref="E17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0.27665070126791269</v>
      </c>
    </row>
    <row r="5" spans="1:9" x14ac:dyDescent="0.75">
      <c r="A5" s="1" t="s">
        <v>43</v>
      </c>
      <c r="B5" s="1">
        <v>7.6535610512027868E-2</v>
      </c>
    </row>
    <row r="6" spans="1:9" x14ac:dyDescent="0.75">
      <c r="A6" s="1" t="s">
        <v>44</v>
      </c>
      <c r="B6" s="1">
        <v>-3.2107258839498269E-2</v>
      </c>
    </row>
    <row r="7" spans="1:9" x14ac:dyDescent="0.75">
      <c r="A7" s="1" t="s">
        <v>45</v>
      </c>
      <c r="B7" s="1">
        <v>92.329107158257713</v>
      </c>
    </row>
    <row r="8" spans="1:9" ht="15.5" thickBot="1" x14ac:dyDescent="0.9">
      <c r="A8" s="2" t="s">
        <v>46</v>
      </c>
      <c r="B8" s="2">
        <v>20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2</v>
      </c>
      <c r="C12" s="1">
        <v>12010.735168102401</v>
      </c>
      <c r="D12" s="1">
        <v>6005.3675840512005</v>
      </c>
      <c r="E12" s="1">
        <v>0.70446970858610469</v>
      </c>
      <c r="F12" s="1">
        <v>0.50824287565551507</v>
      </c>
    </row>
    <row r="13" spans="1:9" x14ac:dyDescent="0.75">
      <c r="A13" s="1" t="s">
        <v>49</v>
      </c>
      <c r="B13" s="1">
        <v>17</v>
      </c>
      <c r="C13" s="1">
        <v>144919.28848689763</v>
      </c>
      <c r="D13" s="1">
        <v>8524.6640286410366</v>
      </c>
      <c r="E13" s="1"/>
      <c r="F13" s="1"/>
    </row>
    <row r="14" spans="1:9" ht="15.5" thickBot="1" x14ac:dyDescent="0.9">
      <c r="A14" s="2" t="s">
        <v>50</v>
      </c>
      <c r="B14" s="2">
        <v>19</v>
      </c>
      <c r="C14" s="2">
        <v>156930.02365500003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242.60228513144159</v>
      </c>
      <c r="C17" s="1">
        <v>81.283839577969019</v>
      </c>
      <c r="D17" s="1">
        <v>2.9846312181000361</v>
      </c>
      <c r="E17" s="1">
        <v>8.3228745295410803E-3</v>
      </c>
      <c r="F17" s="1">
        <v>71.108374163738233</v>
      </c>
      <c r="G17" s="1">
        <v>414.09619609914495</v>
      </c>
      <c r="H17" s="1">
        <v>71.108374163738233</v>
      </c>
      <c r="I17" s="1">
        <v>414.09619609914495</v>
      </c>
    </row>
    <row r="18" spans="1:9" x14ac:dyDescent="0.75">
      <c r="A18" s="1" t="s">
        <v>64</v>
      </c>
      <c r="B18" s="1">
        <v>1.1201292654951075E-4</v>
      </c>
      <c r="C18" s="1">
        <v>1.3973666407935963E-3</v>
      </c>
      <c r="D18" s="1">
        <v>8.0160011896302369E-2</v>
      </c>
      <c r="E18" s="1">
        <v>0.93704610046405656</v>
      </c>
      <c r="F18" s="1">
        <v>-2.8361729801414316E-3</v>
      </c>
      <c r="G18" s="1">
        <v>3.0601988332404528E-3</v>
      </c>
      <c r="H18" s="1">
        <v>-2.8361729801414316E-3</v>
      </c>
      <c r="I18" s="1">
        <v>3.0601988332404528E-3</v>
      </c>
    </row>
    <row r="19" spans="1:9" ht="15.5" thickBot="1" x14ac:dyDescent="0.9">
      <c r="A19" s="2" t="s">
        <v>78</v>
      </c>
      <c r="B19" s="2">
        <v>0.34671018890288635</v>
      </c>
      <c r="C19" s="2">
        <v>0.29478503328595329</v>
      </c>
      <c r="D19" s="2">
        <v>1.1761458342648068</v>
      </c>
      <c r="E19" s="2">
        <v>0.25574474886173182</v>
      </c>
      <c r="F19" s="2">
        <v>-0.27523186643593073</v>
      </c>
      <c r="G19" s="2">
        <v>0.96865224424170338</v>
      </c>
      <c r="H19" s="2">
        <v>-0.27523186643593073</v>
      </c>
      <c r="I19" s="2">
        <v>0.96865224424170338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88B7-A02F-4DF9-BBA4-39549780A624}">
  <dimension ref="A1:M36"/>
  <sheetViews>
    <sheetView zoomScale="55" zoomScaleNormal="55" workbookViewId="0">
      <selection activeCell="M22" sqref="M22"/>
    </sheetView>
  </sheetViews>
  <sheetFormatPr defaultRowHeight="14.75" x14ac:dyDescent="0.75"/>
  <cols>
    <col min="1" max="1" width="20.7265625" bestFit="1" customWidth="1"/>
    <col min="2" max="2" width="29.6328125" bestFit="1" customWidth="1"/>
    <col min="3" max="3" width="29.2265625" bestFit="1" customWidth="1"/>
    <col min="4" max="4" width="22.40625" bestFit="1" customWidth="1"/>
    <col min="5" max="5" width="17.90625" bestFit="1" customWidth="1"/>
    <col min="6" max="6" width="11.6796875" bestFit="1" customWidth="1"/>
    <col min="8" max="8" width="21.6328125" bestFit="1" customWidth="1"/>
    <col min="9" max="9" width="16.58984375" bestFit="1" customWidth="1"/>
    <col min="10" max="10" width="18.1328125" bestFit="1" customWidth="1"/>
    <col min="11" max="11" width="16.40625" bestFit="1" customWidth="1"/>
    <col min="12" max="12" width="12.453125" bestFit="1" customWidth="1"/>
  </cols>
  <sheetData>
    <row r="1" spans="1:9" x14ac:dyDescent="0.75">
      <c r="A1" t="s">
        <v>94</v>
      </c>
      <c r="B1" t="s">
        <v>93</v>
      </c>
      <c r="C1" t="s">
        <v>92</v>
      </c>
      <c r="D1" t="s">
        <v>95</v>
      </c>
      <c r="E1" t="s">
        <v>90</v>
      </c>
      <c r="F1" t="s">
        <v>91</v>
      </c>
      <c r="H1" t="s">
        <v>96</v>
      </c>
      <c r="I1">
        <v>3.1630920598168653E-2</v>
      </c>
    </row>
    <row r="2" spans="1:9" x14ac:dyDescent="0.75">
      <c r="A2">
        <v>2016</v>
      </c>
      <c r="B2">
        <v>146.24</v>
      </c>
      <c r="C2">
        <v>115.84</v>
      </c>
      <c r="D2">
        <f>B2-C2</f>
        <v>30.400000000000006</v>
      </c>
      <c r="E2">
        <v>12331271</v>
      </c>
      <c r="F2">
        <f>D2*E2</f>
        <v>374870638.4000001</v>
      </c>
      <c r="H2" t="s">
        <v>97</v>
      </c>
      <c r="I2">
        <f>6.90092690052795/100</f>
        <v>6.9009269005279497E-2</v>
      </c>
    </row>
    <row r="3" spans="1:9" x14ac:dyDescent="0.75">
      <c r="A3">
        <v>2017</v>
      </c>
      <c r="B3">
        <v>155.81</v>
      </c>
      <c r="C3">
        <v>114.56</v>
      </c>
      <c r="D3">
        <f t="shared" ref="D3:D16" si="0">B3-C3</f>
        <v>41.25</v>
      </c>
      <c r="E3">
        <v>12393007</v>
      </c>
      <c r="F3">
        <f t="shared" ref="F3:F16" si="1">D3*E3</f>
        <v>511211538.75</v>
      </c>
    </row>
    <row r="4" spans="1:9" x14ac:dyDescent="0.75">
      <c r="A4">
        <v>2018</v>
      </c>
      <c r="B4">
        <v>163.81</v>
      </c>
      <c r="C4">
        <v>141.74</v>
      </c>
      <c r="D4">
        <f t="shared" si="0"/>
        <v>22.069999999999993</v>
      </c>
      <c r="E4">
        <v>12463353</v>
      </c>
      <c r="F4">
        <f t="shared" si="1"/>
        <v>275066200.70999992</v>
      </c>
    </row>
    <row r="5" spans="1:9" x14ac:dyDescent="0.75">
      <c r="A5">
        <v>2019</v>
      </c>
      <c r="B5">
        <v>183.93</v>
      </c>
      <c r="C5">
        <v>150.61000000000001</v>
      </c>
      <c r="D5">
        <f t="shared" si="0"/>
        <v>33.319999999999993</v>
      </c>
      <c r="E5">
        <v>12548788</v>
      </c>
      <c r="F5">
        <f t="shared" si="1"/>
        <v>418125616.15999991</v>
      </c>
    </row>
    <row r="6" spans="1:9" x14ac:dyDescent="0.75">
      <c r="A6">
        <v>2020</v>
      </c>
      <c r="B6">
        <v>163.13</v>
      </c>
      <c r="C6">
        <v>148.69</v>
      </c>
      <c r="D6">
        <f t="shared" si="0"/>
        <v>14.439999999999998</v>
      </c>
      <c r="E6">
        <v>12569472</v>
      </c>
      <c r="F6">
        <f t="shared" si="1"/>
        <v>181503175.67999998</v>
      </c>
    </row>
    <row r="7" spans="1:9" x14ac:dyDescent="0.75">
      <c r="A7">
        <v>2021</v>
      </c>
      <c r="B7">
        <f>B6*(1+$I$1)</f>
        <v>168.28995207717924</v>
      </c>
      <c r="C7">
        <f>C6*(1+$I$2)</f>
        <v>158.95098820839502</v>
      </c>
      <c r="D7">
        <f t="shared" si="0"/>
        <v>9.3389638687842194</v>
      </c>
      <c r="E7">
        <v>12624674.226938885</v>
      </c>
      <c r="F7">
        <f t="shared" si="1"/>
        <v>117901376.46055359</v>
      </c>
    </row>
    <row r="8" spans="1:9" x14ac:dyDescent="0.75">
      <c r="A8">
        <v>2022</v>
      </c>
      <c r="B8">
        <f t="shared" ref="B8:B16" si="2">B7*(1+$I$1)</f>
        <v>173.6131181888021</v>
      </c>
      <c r="C8">
        <f t="shared" ref="C8:C16" si="3">C7*(1+$I$2)</f>
        <v>169.92007971232314</v>
      </c>
      <c r="D8">
        <f t="shared" si="0"/>
        <v>3.6930384764789608</v>
      </c>
      <c r="E8">
        <v>12680210.739395732</v>
      </c>
      <c r="F8">
        <f t="shared" si="1"/>
        <v>46828506.15045017</v>
      </c>
    </row>
    <row r="9" spans="1:9" x14ac:dyDescent="0.75">
      <c r="A9">
        <v>2023</v>
      </c>
      <c r="B9">
        <f t="shared" si="2"/>
        <v>179.10466094503258</v>
      </c>
      <c r="C9">
        <f t="shared" si="3"/>
        <v>181.64614020258938</v>
      </c>
      <c r="D9">
        <f t="shared" si="0"/>
        <v>-2.5414792575568015</v>
      </c>
      <c r="E9">
        <v>12736083.524619192</v>
      </c>
      <c r="F9">
        <f t="shared" si="1"/>
        <v>-32368492.100330595</v>
      </c>
    </row>
    <row r="10" spans="1:9" x14ac:dyDescent="0.75">
      <c r="A10">
        <v>2024</v>
      </c>
      <c r="B10">
        <f t="shared" si="2"/>
        <v>184.7699062541468</v>
      </c>
      <c r="C10">
        <f t="shared" si="3"/>
        <v>194.18140755560057</v>
      </c>
      <c r="D10">
        <f t="shared" si="0"/>
        <v>-9.4115013014537681</v>
      </c>
      <c r="E10">
        <v>12792294.581747714</v>
      </c>
      <c r="F10">
        <f t="shared" si="1"/>
        <v>-120394697.1046986</v>
      </c>
    </row>
    <row r="11" spans="1:9" x14ac:dyDescent="0.75">
      <c r="A11">
        <v>2025</v>
      </c>
      <c r="B11">
        <f t="shared" si="2"/>
        <v>190.61434848780277</v>
      </c>
      <c r="C11">
        <f t="shared" si="3"/>
        <v>207.58172454542881</v>
      </c>
      <c r="D11">
        <f t="shared" si="0"/>
        <v>-16.967376057626041</v>
      </c>
      <c r="E11">
        <v>12848845.921881063</v>
      </c>
      <c r="F11">
        <f t="shared" si="1"/>
        <v>-218011200.66305074</v>
      </c>
    </row>
    <row r="12" spans="1:9" x14ac:dyDescent="0.75">
      <c r="A12">
        <v>2026</v>
      </c>
      <c r="B12">
        <f t="shared" si="2"/>
        <v>196.64365580969212</v>
      </c>
      <c r="C12">
        <f t="shared" si="3"/>
        <v>221.90678761516415</v>
      </c>
      <c r="D12">
        <f t="shared" si="0"/>
        <v>-25.263131805472028</v>
      </c>
      <c r="E12">
        <v>12905739.568152234</v>
      </c>
      <c r="F12">
        <f t="shared" si="1"/>
        <v>-326039399.75732553</v>
      </c>
    </row>
    <row r="13" spans="1:9" x14ac:dyDescent="0.75">
      <c r="A13">
        <v>2027</v>
      </c>
      <c r="B13">
        <f t="shared" si="2"/>
        <v>202.86367567274209</v>
      </c>
      <c r="C13">
        <f t="shared" si="3"/>
        <v>237.22041281579644</v>
      </c>
      <c r="D13">
        <f t="shared" si="0"/>
        <v>-34.356737143054346</v>
      </c>
      <c r="E13">
        <v>12962977.555799846</v>
      </c>
      <c r="F13">
        <f t="shared" si="1"/>
        <v>-445365612.47592843</v>
      </c>
    </row>
    <row r="14" spans="1:9" x14ac:dyDescent="0.75">
      <c r="A14">
        <v>2028</v>
      </c>
      <c r="B14">
        <f t="shared" si="2"/>
        <v>209.28044049019923</v>
      </c>
      <c r="C14">
        <f t="shared" si="3"/>
        <v>253.59082009734519</v>
      </c>
      <c r="D14">
        <f t="shared" si="0"/>
        <v>-44.310379607145961</v>
      </c>
      <c r="E14">
        <v>13020561.932240942</v>
      </c>
      <c r="F14">
        <f t="shared" si="1"/>
        <v>-576946041.91595006</v>
      </c>
    </row>
    <row r="15" spans="1:9" x14ac:dyDescent="0.75">
      <c r="A15">
        <v>2029</v>
      </c>
      <c r="B15">
        <f t="shared" si="2"/>
        <v>215.90017348609447</v>
      </c>
      <c r="C15">
        <f t="shared" si="3"/>
        <v>271.09093721871233</v>
      </c>
      <c r="D15">
        <f t="shared" si="0"/>
        <v>-55.190763732617853</v>
      </c>
      <c r="E15">
        <v>13078494.757144254</v>
      </c>
      <c r="F15">
        <f t="shared" si="1"/>
        <v>-721812114.11982977</v>
      </c>
    </row>
    <row r="16" spans="1:9" x14ac:dyDescent="0.75">
      <c r="A16">
        <v>2030</v>
      </c>
      <c r="B16">
        <f t="shared" si="2"/>
        <v>222.72929473076397</v>
      </c>
      <c r="C16">
        <f t="shared" si="3"/>
        <v>289.7987246301318</v>
      </c>
      <c r="D16">
        <f t="shared" si="0"/>
        <v>-67.069429899367833</v>
      </c>
      <c r="E16">
        <v>13136778.102503883</v>
      </c>
      <c r="F16">
        <f t="shared" si="1"/>
        <v>-881076218.04943454</v>
      </c>
    </row>
    <row r="20" spans="1:13" x14ac:dyDescent="0.75">
      <c r="A20" t="s">
        <v>88</v>
      </c>
      <c r="H20" t="s">
        <v>98</v>
      </c>
    </row>
    <row r="21" spans="1:13" x14ac:dyDescent="0.75">
      <c r="A21" t="s">
        <v>2</v>
      </c>
      <c r="B21" t="s">
        <v>93</v>
      </c>
      <c r="C21" t="s">
        <v>92</v>
      </c>
      <c r="D21" t="s">
        <v>89</v>
      </c>
      <c r="E21" t="s">
        <v>90</v>
      </c>
      <c r="F21" t="s">
        <v>91</v>
      </c>
      <c r="H21" t="s">
        <v>2</v>
      </c>
      <c r="I21" t="s">
        <v>84</v>
      </c>
      <c r="J21" t="s">
        <v>85</v>
      </c>
      <c r="K21" t="s">
        <v>86</v>
      </c>
      <c r="L21" t="s">
        <v>99</v>
      </c>
      <c r="M21" t="s">
        <v>87</v>
      </c>
    </row>
    <row r="22" spans="1:13" x14ac:dyDescent="0.75">
      <c r="A22">
        <v>2016</v>
      </c>
      <c r="B22">
        <v>146.24</v>
      </c>
      <c r="C22">
        <v>115.84</v>
      </c>
      <c r="D22">
        <f>B22-C22</f>
        <v>30.400000000000006</v>
      </c>
      <c r="E22">
        <v>12331271</v>
      </c>
      <c r="F22">
        <f>D22*E22</f>
        <v>374870638.4000001</v>
      </c>
      <c r="H22">
        <v>2016</v>
      </c>
    </row>
    <row r="23" spans="1:13" x14ac:dyDescent="0.75">
      <c r="A23">
        <v>2017</v>
      </c>
      <c r="B23">
        <v>155.81</v>
      </c>
      <c r="C23">
        <v>114.56</v>
      </c>
      <c r="D23">
        <f t="shared" ref="D23:D36" si="4">B23-C23</f>
        <v>41.25</v>
      </c>
      <c r="E23">
        <v>12393007</v>
      </c>
      <c r="F23">
        <f t="shared" ref="F23:F36" si="5">D23*E23</f>
        <v>511211538.75</v>
      </c>
      <c r="H23">
        <v>2017</v>
      </c>
    </row>
    <row r="24" spans="1:13" x14ac:dyDescent="0.75">
      <c r="A24">
        <v>2018</v>
      </c>
      <c r="B24">
        <v>163.81</v>
      </c>
      <c r="C24">
        <v>141.74</v>
      </c>
      <c r="D24">
        <f t="shared" si="4"/>
        <v>22.069999999999993</v>
      </c>
      <c r="E24">
        <v>12463353</v>
      </c>
      <c r="F24">
        <f t="shared" si="5"/>
        <v>275066200.70999992</v>
      </c>
      <c r="H24">
        <v>2018</v>
      </c>
    </row>
    <row r="25" spans="1:13" x14ac:dyDescent="0.75">
      <c r="A25">
        <v>2019</v>
      </c>
      <c r="B25">
        <v>183.93</v>
      </c>
      <c r="C25">
        <v>150.61000000000001</v>
      </c>
      <c r="D25">
        <f t="shared" si="4"/>
        <v>33.319999999999993</v>
      </c>
      <c r="E25">
        <v>12548788</v>
      </c>
      <c r="F25">
        <f t="shared" si="5"/>
        <v>418125616.15999991</v>
      </c>
      <c r="H25">
        <v>2019</v>
      </c>
    </row>
    <row r="26" spans="1:13" x14ac:dyDescent="0.75">
      <c r="A26">
        <v>2020</v>
      </c>
      <c r="B26">
        <v>163.13</v>
      </c>
      <c r="C26">
        <v>148.69</v>
      </c>
      <c r="D26">
        <f t="shared" si="4"/>
        <v>14.439999999999998</v>
      </c>
      <c r="E26">
        <v>12569472</v>
      </c>
      <c r="F26">
        <f t="shared" si="5"/>
        <v>181503175.67999998</v>
      </c>
      <c r="H26">
        <v>2020</v>
      </c>
    </row>
    <row r="27" spans="1:13" x14ac:dyDescent="0.75">
      <c r="A27">
        <v>2021</v>
      </c>
      <c r="B27">
        <v>266.49465037086929</v>
      </c>
      <c r="C27">
        <v>158.95098820839502</v>
      </c>
      <c r="D27">
        <f t="shared" si="4"/>
        <v>107.54366216247428</v>
      </c>
      <c r="E27">
        <v>12624674.226938885</v>
      </c>
      <c r="F27">
        <f t="shared" si="5"/>
        <v>1357703699.9732115</v>
      </c>
      <c r="H27">
        <v>2021</v>
      </c>
    </row>
    <row r="28" spans="1:13" x14ac:dyDescent="0.75">
      <c r="A28">
        <v>2022</v>
      </c>
      <c r="B28">
        <v>268.73592380049331</v>
      </c>
      <c r="C28">
        <v>169.92007971232314</v>
      </c>
      <c r="D28">
        <f t="shared" si="4"/>
        <v>98.815844088170167</v>
      </c>
      <c r="E28">
        <v>12680210.739395732</v>
      </c>
      <c r="F28">
        <f t="shared" si="5"/>
        <v>1253005727.4292696</v>
      </c>
      <c r="H28">
        <v>2022</v>
      </c>
    </row>
    <row r="29" spans="1:13" x14ac:dyDescent="0.75">
      <c r="A29">
        <v>2023</v>
      </c>
      <c r="B29">
        <v>271.06555945717213</v>
      </c>
      <c r="C29">
        <v>181.64614020258938</v>
      </c>
      <c r="D29">
        <f t="shared" si="4"/>
        <v>89.419419254582749</v>
      </c>
      <c r="E29">
        <v>12736083.524619192</v>
      </c>
      <c r="F29">
        <f t="shared" si="5"/>
        <v>1138853192.3493075</v>
      </c>
      <c r="H29">
        <v>2023</v>
      </c>
    </row>
    <row r="30" spans="1:13" x14ac:dyDescent="0.75">
      <c r="A30">
        <v>2024</v>
      </c>
      <c r="B30">
        <v>273.48704102257824</v>
      </c>
      <c r="C30">
        <v>194.18140755560057</v>
      </c>
      <c r="D30">
        <f t="shared" si="4"/>
        <v>79.305633466977667</v>
      </c>
      <c r="E30">
        <v>12792294.581747714</v>
      </c>
      <c r="F30">
        <f t="shared" si="5"/>
        <v>1014501025.3016887</v>
      </c>
      <c r="H30">
        <v>2024</v>
      </c>
    </row>
    <row r="31" spans="1:13" x14ac:dyDescent="0.75">
      <c r="A31">
        <v>2025</v>
      </c>
      <c r="B31">
        <v>276.00398952256853</v>
      </c>
      <c r="C31">
        <v>207.58172454542881</v>
      </c>
      <c r="D31">
        <f t="shared" si="4"/>
        <v>68.422264977139719</v>
      </c>
      <c r="E31">
        <v>12848845.921881063</v>
      </c>
      <c r="F31">
        <f t="shared" si="5"/>
        <v>879147140.3173871</v>
      </c>
      <c r="H31">
        <v>2025</v>
      </c>
    </row>
    <row r="32" spans="1:13" x14ac:dyDescent="0.75">
      <c r="A32">
        <v>2026</v>
      </c>
      <c r="B32">
        <v>278.62016874198008</v>
      </c>
      <c r="C32">
        <v>221.90678761516415</v>
      </c>
      <c r="D32">
        <f t="shared" si="4"/>
        <v>56.713381126815932</v>
      </c>
      <c r="E32">
        <v>12905739.568152234</v>
      </c>
      <c r="F32">
        <f t="shared" si="5"/>
        <v>731928126.85204649</v>
      </c>
      <c r="H32">
        <v>2026</v>
      </c>
    </row>
    <row r="33" spans="1:8" x14ac:dyDescent="0.75">
      <c r="A33">
        <v>2027</v>
      </c>
      <c r="B33">
        <v>281.33949085290408</v>
      </c>
      <c r="C33">
        <v>237.22041281579644</v>
      </c>
      <c r="D33">
        <f t="shared" si="4"/>
        <v>44.119078037107641</v>
      </c>
      <c r="E33">
        <v>12962977.555799846</v>
      </c>
      <c r="F33">
        <f t="shared" si="5"/>
        <v>571914618.3776083</v>
      </c>
      <c r="H33">
        <v>2027</v>
      </c>
    </row>
    <row r="34" spans="1:8" x14ac:dyDescent="0.75">
      <c r="A34">
        <v>2028</v>
      </c>
      <c r="B34">
        <v>284.16602226485509</v>
      </c>
      <c r="C34">
        <v>253.59082009734519</v>
      </c>
      <c r="D34">
        <f t="shared" si="4"/>
        <v>30.5752021675099</v>
      </c>
      <c r="E34">
        <v>13020561.932240942</v>
      </c>
      <c r="F34">
        <f t="shared" si="5"/>
        <v>398106313.41285014</v>
      </c>
      <c r="H34">
        <v>2028</v>
      </c>
    </row>
    <row r="35" spans="1:8" x14ac:dyDescent="0.75">
      <c r="A35">
        <v>2029</v>
      </c>
      <c r="B35">
        <v>287.10398970558288</v>
      </c>
      <c r="C35">
        <v>271.09093721871233</v>
      </c>
      <c r="D35">
        <f t="shared" si="4"/>
        <v>16.013052486870549</v>
      </c>
      <c r="E35">
        <v>13078494.757144254</v>
      </c>
      <c r="F35">
        <f t="shared" si="5"/>
        <v>209426622.99541223</v>
      </c>
      <c r="H35">
        <v>2029</v>
      </c>
    </row>
    <row r="36" spans="1:8" x14ac:dyDescent="0.75">
      <c r="A36">
        <v>2030</v>
      </c>
      <c r="B36">
        <v>290.15778654162034</v>
      </c>
      <c r="C36">
        <v>289.7987246301318</v>
      </c>
      <c r="D36">
        <f t="shared" si="4"/>
        <v>0.3590619114885385</v>
      </c>
      <c r="E36">
        <v>13136778.102503883</v>
      </c>
      <c r="F36">
        <f t="shared" si="5"/>
        <v>4716916.6562858196</v>
      </c>
      <c r="H36">
        <v>2030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4236-1B91-4B39-A311-D46F40BCB448}">
  <dimension ref="A1:T32"/>
  <sheetViews>
    <sheetView zoomScale="55" zoomScaleNormal="55" workbookViewId="0">
      <selection activeCell="B32" sqref="B32"/>
    </sheetView>
  </sheetViews>
  <sheetFormatPr defaultRowHeight="14.75" x14ac:dyDescent="0.75"/>
  <cols>
    <col min="1" max="1" width="7.31640625" bestFit="1" customWidth="1"/>
    <col min="2" max="2" width="17.86328125" bestFit="1" customWidth="1"/>
    <col min="16" max="16" width="9.5" bestFit="1" customWidth="1"/>
    <col min="17" max="17" width="20.36328125" bestFit="1" customWidth="1"/>
    <col min="18" max="18" width="18.2265625" bestFit="1" customWidth="1"/>
  </cols>
  <sheetData>
    <row r="1" spans="1:20" x14ac:dyDescent="0.75">
      <c r="A1" t="s">
        <v>2</v>
      </c>
      <c r="B1" t="s">
        <v>100</v>
      </c>
      <c r="O1" t="s">
        <v>2</v>
      </c>
      <c r="P1" t="s">
        <v>101</v>
      </c>
      <c r="Q1" t="s">
        <v>102</v>
      </c>
      <c r="R1" t="s">
        <v>100</v>
      </c>
    </row>
    <row r="2" spans="1:20" x14ac:dyDescent="0.75">
      <c r="A2">
        <v>1991</v>
      </c>
      <c r="B2">
        <v>9.7299999999999998E-2</v>
      </c>
      <c r="O2">
        <v>2011</v>
      </c>
      <c r="P2">
        <v>18292</v>
      </c>
      <c r="Q2" t="s">
        <v>8</v>
      </c>
      <c r="R2">
        <v>3.7600000000000001E-2</v>
      </c>
    </row>
    <row r="3" spans="1:20" x14ac:dyDescent="0.75">
      <c r="A3">
        <v>1992</v>
      </c>
      <c r="B3">
        <v>8.0399999999999999E-2</v>
      </c>
      <c r="O3">
        <v>2012</v>
      </c>
      <c r="P3">
        <v>18523</v>
      </c>
      <c r="Q3">
        <f>(P3-P2)/P2</f>
        <v>1.2628471462934616E-2</v>
      </c>
      <c r="R3">
        <v>3.09E-2</v>
      </c>
      <c r="T3">
        <f>CORREL(Q3:Q11,R3:R11)</f>
        <v>7.3869255818964807E-2</v>
      </c>
    </row>
    <row r="4" spans="1:20" x14ac:dyDescent="0.75">
      <c r="A4">
        <v>1993</v>
      </c>
      <c r="B4">
        <v>7.0000000000000007E-2</v>
      </c>
      <c r="O4">
        <v>2013</v>
      </c>
      <c r="P4">
        <v>18785</v>
      </c>
      <c r="Q4">
        <f t="shared" ref="Q4:Q11" si="0">(P4-P3)/P3</f>
        <v>1.4144577012363008E-2</v>
      </c>
      <c r="R4">
        <v>2.6499999999999999E-2</v>
      </c>
    </row>
    <row r="5" spans="1:20" x14ac:dyDescent="0.75">
      <c r="A5">
        <v>1994</v>
      </c>
      <c r="B5">
        <v>4.8000000000000001E-2</v>
      </c>
      <c r="O5">
        <v>2014</v>
      </c>
      <c r="P5">
        <v>19260</v>
      </c>
      <c r="Q5">
        <f t="shared" si="0"/>
        <v>2.5286132552568539E-2</v>
      </c>
      <c r="R5">
        <v>4.7899999999999998E-2</v>
      </c>
    </row>
    <row r="6" spans="1:20" x14ac:dyDescent="0.75">
      <c r="A6">
        <v>1995</v>
      </c>
      <c r="B6">
        <v>3.3500000000000002E-2</v>
      </c>
      <c r="O6">
        <v>2015</v>
      </c>
      <c r="P6">
        <v>20770</v>
      </c>
      <c r="Q6">
        <f t="shared" si="0"/>
        <v>7.8400830737279339E-2</v>
      </c>
      <c r="R6">
        <v>1.2999999999999999E-2</v>
      </c>
    </row>
    <row r="7" spans="1:20" x14ac:dyDescent="0.75">
      <c r="A7">
        <v>1996</v>
      </c>
      <c r="B7">
        <v>3.5200000000000002E-2</v>
      </c>
      <c r="O7">
        <v>2016</v>
      </c>
      <c r="P7">
        <v>21646</v>
      </c>
      <c r="Q7">
        <f t="shared" si="0"/>
        <v>4.2176215695714975E-2</v>
      </c>
      <c r="R7">
        <v>1.23E-2</v>
      </c>
    </row>
    <row r="8" spans="1:20" x14ac:dyDescent="0.75">
      <c r="A8">
        <v>1997</v>
      </c>
      <c r="B8">
        <v>5.0900000000000001E-2</v>
      </c>
      <c r="O8">
        <v>2017</v>
      </c>
      <c r="P8">
        <v>23047</v>
      </c>
      <c r="Q8">
        <f t="shared" si="0"/>
        <v>6.4723274507992243E-2</v>
      </c>
      <c r="R8">
        <v>3.2899999999999999E-2</v>
      </c>
    </row>
    <row r="9" spans="1:20" x14ac:dyDescent="0.75">
      <c r="A9">
        <v>1998</v>
      </c>
      <c r="B9">
        <v>2.58E-2</v>
      </c>
      <c r="O9">
        <v>2018</v>
      </c>
      <c r="P9">
        <v>23820</v>
      </c>
      <c r="Q9">
        <f t="shared" si="0"/>
        <v>3.3540157070334531E-2</v>
      </c>
      <c r="R9">
        <v>4.2299999999999997E-2</v>
      </c>
    </row>
    <row r="10" spans="1:20" x14ac:dyDescent="0.75">
      <c r="A10">
        <v>1999</v>
      </c>
      <c r="B10">
        <v>1.7899999999999999E-2</v>
      </c>
      <c r="O10">
        <v>2019</v>
      </c>
      <c r="P10">
        <v>24880</v>
      </c>
      <c r="Q10">
        <f t="shared" si="0"/>
        <v>4.4500419815281279E-2</v>
      </c>
      <c r="R10">
        <v>0.03</v>
      </c>
    </row>
    <row r="11" spans="1:20" x14ac:dyDescent="0.75">
      <c r="A11">
        <v>2000</v>
      </c>
      <c r="B11">
        <v>3.0200000000000001E-2</v>
      </c>
      <c r="O11">
        <v>2020</v>
      </c>
      <c r="P11">
        <v>23863</v>
      </c>
      <c r="Q11">
        <f t="shared" si="0"/>
        <v>-4.0876205787781353E-2</v>
      </c>
      <c r="R11">
        <v>1.32E-2</v>
      </c>
    </row>
    <row r="12" spans="1:20" x14ac:dyDescent="0.75">
      <c r="A12">
        <v>2001</v>
      </c>
      <c r="B12">
        <v>2.9499999999999998E-2</v>
      </c>
    </row>
    <row r="13" spans="1:20" x14ac:dyDescent="0.75">
      <c r="A13">
        <v>2002</v>
      </c>
      <c r="B13">
        <v>1.37E-2</v>
      </c>
    </row>
    <row r="14" spans="1:20" x14ac:dyDescent="0.75">
      <c r="A14">
        <v>2003</v>
      </c>
      <c r="B14">
        <v>2.2800000000000001E-2</v>
      </c>
    </row>
    <row r="15" spans="1:20" x14ac:dyDescent="0.75">
      <c r="A15">
        <v>2004</v>
      </c>
      <c r="B15">
        <v>3.3399999999999999E-2</v>
      </c>
    </row>
    <row r="16" spans="1:20" x14ac:dyDescent="0.75">
      <c r="A16">
        <v>2005</v>
      </c>
      <c r="B16">
        <v>3.5200000000000002E-2</v>
      </c>
    </row>
    <row r="17" spans="1:2" x14ac:dyDescent="0.75">
      <c r="A17">
        <v>2006</v>
      </c>
      <c r="B17">
        <v>3.9600000000000003E-2</v>
      </c>
    </row>
    <row r="18" spans="1:2" x14ac:dyDescent="0.75">
      <c r="A18">
        <v>2007</v>
      </c>
      <c r="B18">
        <v>4.0300000000000002E-2</v>
      </c>
    </row>
    <row r="19" spans="1:2" x14ac:dyDescent="0.75">
      <c r="A19">
        <v>2008</v>
      </c>
      <c r="B19">
        <v>6.4100000000000004E-2</v>
      </c>
    </row>
    <row r="20" spans="1:2" x14ac:dyDescent="0.75">
      <c r="A20">
        <v>2009</v>
      </c>
      <c r="B20">
        <v>-1.4200000000000001E-2</v>
      </c>
    </row>
    <row r="21" spans="1:2" x14ac:dyDescent="0.75">
      <c r="A21">
        <v>2010</v>
      </c>
      <c r="B21">
        <v>1.38E-2</v>
      </c>
    </row>
    <row r="22" spans="1:2" x14ac:dyDescent="0.75">
      <c r="A22">
        <v>2011</v>
      </c>
      <c r="B22">
        <v>3.7600000000000001E-2</v>
      </c>
    </row>
    <row r="23" spans="1:2" x14ac:dyDescent="0.75">
      <c r="A23">
        <v>2012</v>
      </c>
      <c r="B23">
        <v>3.09E-2</v>
      </c>
    </row>
    <row r="24" spans="1:2" x14ac:dyDescent="0.75">
      <c r="A24">
        <v>2013</v>
      </c>
      <c r="B24">
        <v>2.6499999999999999E-2</v>
      </c>
    </row>
    <row r="25" spans="1:2" x14ac:dyDescent="0.75">
      <c r="A25">
        <v>2014</v>
      </c>
      <c r="B25">
        <v>4.7899999999999998E-2</v>
      </c>
    </row>
    <row r="26" spans="1:2" x14ac:dyDescent="0.75">
      <c r="A26">
        <v>2015</v>
      </c>
      <c r="B26">
        <v>1.2999999999999999E-2</v>
      </c>
    </row>
    <row r="27" spans="1:2" x14ac:dyDescent="0.75">
      <c r="A27">
        <v>2016</v>
      </c>
      <c r="B27">
        <v>1.23E-2</v>
      </c>
    </row>
    <row r="28" spans="1:2" x14ac:dyDescent="0.75">
      <c r="A28">
        <v>2017</v>
      </c>
      <c r="B28">
        <v>3.2899999999999999E-2</v>
      </c>
    </row>
    <row r="29" spans="1:2" x14ac:dyDescent="0.75">
      <c r="A29">
        <v>2018</v>
      </c>
      <c r="B29">
        <v>4.2299999999999997E-2</v>
      </c>
    </row>
    <row r="30" spans="1:2" x14ac:dyDescent="0.75">
      <c r="A30">
        <v>2019</v>
      </c>
      <c r="B30">
        <v>0.03</v>
      </c>
    </row>
    <row r="31" spans="1:2" x14ac:dyDescent="0.75">
      <c r="A31">
        <v>2020</v>
      </c>
      <c r="B31">
        <v>1.32E-2</v>
      </c>
    </row>
    <row r="32" spans="1:2" x14ac:dyDescent="0.75">
      <c r="A32" t="s">
        <v>9</v>
      </c>
      <c r="B32">
        <f>AVERAGE(B2:B31)</f>
        <v>3.5133333333333343E-2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C62B-BDDF-4E63-B492-A480BA9C2E95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FE14-D768-421E-84F6-9CE4F51EA04B}">
  <dimension ref="A1:AH106"/>
  <sheetViews>
    <sheetView topLeftCell="C65" zoomScale="55" zoomScaleNormal="55" workbookViewId="0">
      <selection activeCell="C53" sqref="C53"/>
    </sheetView>
  </sheetViews>
  <sheetFormatPr defaultRowHeight="14.75" x14ac:dyDescent="0.75"/>
  <cols>
    <col min="1" max="1" width="11.40625" bestFit="1" customWidth="1"/>
    <col min="2" max="2" width="9.31640625" bestFit="1" customWidth="1"/>
    <col min="3" max="3" width="11.81640625" bestFit="1" customWidth="1"/>
    <col min="4" max="4" width="10.1796875" bestFit="1" customWidth="1"/>
    <col min="5" max="5" width="9" bestFit="1" customWidth="1"/>
    <col min="7" max="7" width="7.36328125" bestFit="1" customWidth="1"/>
    <col min="8" max="8" width="12.453125" bestFit="1" customWidth="1"/>
    <col min="9" max="9" width="11" bestFit="1" customWidth="1"/>
    <col min="30" max="30" width="9.953125" bestFit="1" customWidth="1"/>
    <col min="31" max="31" width="12.453125" bestFit="1" customWidth="1"/>
    <col min="32" max="32" width="10.7265625" bestFit="1" customWidth="1"/>
    <col min="33" max="33" width="9.1328125" bestFit="1" customWidth="1"/>
    <col min="34" max="34" width="16.31640625" bestFit="1" customWidth="1"/>
  </cols>
  <sheetData>
    <row r="1" spans="1:34" x14ac:dyDescent="0.75">
      <c r="A1" t="s">
        <v>13</v>
      </c>
      <c r="G1" t="s">
        <v>2</v>
      </c>
      <c r="H1" t="s">
        <v>3</v>
      </c>
      <c r="I1" t="s">
        <v>7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14</v>
      </c>
    </row>
    <row r="2" spans="1:34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G2">
        <v>2011</v>
      </c>
      <c r="H2">
        <v>1830487</v>
      </c>
      <c r="I2" t="s">
        <v>8</v>
      </c>
      <c r="AC2">
        <v>2011</v>
      </c>
      <c r="AD2">
        <v>1830487</v>
      </c>
      <c r="AE2">
        <v>3030693</v>
      </c>
      <c r="AF2">
        <v>7226446</v>
      </c>
      <c r="AG2">
        <v>12087626</v>
      </c>
      <c r="AH2" t="s">
        <v>8</v>
      </c>
    </row>
    <row r="3" spans="1:34" x14ac:dyDescent="0.75">
      <c r="A3">
        <v>2011</v>
      </c>
      <c r="B3">
        <v>1830487</v>
      </c>
      <c r="C3">
        <v>3030693</v>
      </c>
      <c r="D3">
        <v>7226446</v>
      </c>
      <c r="E3">
        <v>12087626</v>
      </c>
      <c r="G3">
        <v>2012</v>
      </c>
      <c r="H3">
        <v>1839177</v>
      </c>
      <c r="I3">
        <f>100*(H3-H2)/H2</f>
        <v>0.47473705085040213</v>
      </c>
      <c r="AC3">
        <v>2012</v>
      </c>
      <c r="AD3">
        <v>1839177</v>
      </c>
      <c r="AE3">
        <v>3031099</v>
      </c>
      <c r="AF3">
        <v>7267257</v>
      </c>
      <c r="AG3">
        <v>12137533</v>
      </c>
      <c r="AH3">
        <f>100*(AG3-AG2)/AG2</f>
        <v>0.4128767716671578</v>
      </c>
    </row>
    <row r="4" spans="1:34" x14ac:dyDescent="0.75">
      <c r="A4">
        <v>2012</v>
      </c>
      <c r="B4">
        <v>1839177</v>
      </c>
      <c r="C4">
        <v>3031099</v>
      </c>
      <c r="D4">
        <v>7267257</v>
      </c>
      <c r="E4">
        <v>12137533</v>
      </c>
      <c r="G4">
        <v>2013</v>
      </c>
      <c r="H4">
        <v>1848062</v>
      </c>
      <c r="I4">
        <f t="shared" ref="I4:I11" si="0">100*(H4-H3)/H3</f>
        <v>0.48309651545229199</v>
      </c>
      <c r="AC4">
        <v>2013</v>
      </c>
      <c r="AD4">
        <v>1848062</v>
      </c>
      <c r="AE4">
        <v>3019905</v>
      </c>
      <c r="AF4">
        <v>7307914</v>
      </c>
      <c r="AG4">
        <v>12175881</v>
      </c>
      <c r="AH4">
        <f t="shared" ref="AH4:AH21" si="1">100*(AG4-AG3)/AG3</f>
        <v>0.31594558795432315</v>
      </c>
    </row>
    <row r="5" spans="1:34" x14ac:dyDescent="0.75">
      <c r="A5">
        <v>2013</v>
      </c>
      <c r="B5">
        <v>1848062</v>
      </c>
      <c r="C5">
        <v>3019905</v>
      </c>
      <c r="D5">
        <v>7307914</v>
      </c>
      <c r="E5">
        <v>12175881</v>
      </c>
      <c r="G5">
        <v>2014</v>
      </c>
      <c r="H5">
        <v>1859198</v>
      </c>
      <c r="I5">
        <f t="shared" si="0"/>
        <v>0.60257718626323142</v>
      </c>
      <c r="AC5">
        <v>2014</v>
      </c>
      <c r="AD5">
        <v>1859198</v>
      </c>
      <c r="AE5">
        <v>3010270</v>
      </c>
      <c r="AF5">
        <v>7352123</v>
      </c>
      <c r="AG5">
        <v>12221591</v>
      </c>
      <c r="AH5">
        <f t="shared" si="1"/>
        <v>0.37541431293554856</v>
      </c>
    </row>
    <row r="6" spans="1:34" x14ac:dyDescent="0.75">
      <c r="A6">
        <v>2014</v>
      </c>
      <c r="B6">
        <v>1859198</v>
      </c>
      <c r="C6">
        <v>3010270</v>
      </c>
      <c r="D6">
        <v>7352123</v>
      </c>
      <c r="E6">
        <v>12221591</v>
      </c>
      <c r="G6">
        <v>2015</v>
      </c>
      <c r="H6">
        <v>1872389</v>
      </c>
      <c r="I6">
        <f t="shared" si="0"/>
        <v>0.70949947235313293</v>
      </c>
      <c r="AC6">
        <v>2015</v>
      </c>
      <c r="AD6">
        <v>1872389</v>
      </c>
      <c r="AE6">
        <v>3006228</v>
      </c>
      <c r="AF6">
        <v>7394062</v>
      </c>
      <c r="AG6">
        <v>12272679</v>
      </c>
      <c r="AH6">
        <f t="shared" si="1"/>
        <v>0.41801431581207388</v>
      </c>
    </row>
    <row r="7" spans="1:34" x14ac:dyDescent="0.75">
      <c r="A7">
        <v>2015</v>
      </c>
      <c r="B7">
        <v>1872389</v>
      </c>
      <c r="C7">
        <v>3006228</v>
      </c>
      <c r="D7">
        <v>7394062</v>
      </c>
      <c r="E7">
        <v>12272679</v>
      </c>
      <c r="G7">
        <v>2016</v>
      </c>
      <c r="H7">
        <v>1888325</v>
      </c>
      <c r="I7">
        <f t="shared" si="0"/>
        <v>0.85110519235052118</v>
      </c>
      <c r="AC7">
        <v>2016</v>
      </c>
      <c r="AD7">
        <v>1888325</v>
      </c>
      <c r="AE7">
        <v>3007362</v>
      </c>
      <c r="AF7">
        <v>7435584</v>
      </c>
      <c r="AG7">
        <v>12331271</v>
      </c>
      <c r="AH7">
        <f t="shared" si="1"/>
        <v>0.47741817414111459</v>
      </c>
    </row>
    <row r="8" spans="1:34" x14ac:dyDescent="0.75">
      <c r="A8">
        <v>2016</v>
      </c>
      <c r="B8">
        <v>1888325</v>
      </c>
      <c r="C8">
        <v>3007362</v>
      </c>
      <c r="D8">
        <v>7435584</v>
      </c>
      <c r="E8">
        <v>12331271</v>
      </c>
      <c r="G8">
        <v>2017</v>
      </c>
      <c r="H8">
        <v>1904969</v>
      </c>
      <c r="I8">
        <f t="shared" si="0"/>
        <v>0.88141606979730713</v>
      </c>
      <c r="AC8">
        <v>2017</v>
      </c>
      <c r="AD8">
        <v>1904969</v>
      </c>
      <c r="AE8">
        <v>3011351</v>
      </c>
      <c r="AF8">
        <v>7476687</v>
      </c>
      <c r="AG8">
        <v>12393007</v>
      </c>
      <c r="AH8">
        <f t="shared" si="1"/>
        <v>0.50064587827159102</v>
      </c>
    </row>
    <row r="9" spans="1:34" x14ac:dyDescent="0.75">
      <c r="A9">
        <v>2017</v>
      </c>
      <c r="B9">
        <v>1904969</v>
      </c>
      <c r="C9">
        <v>3011351</v>
      </c>
      <c r="D9">
        <v>7476687</v>
      </c>
      <c r="E9">
        <v>12393007</v>
      </c>
      <c r="G9">
        <v>2018</v>
      </c>
      <c r="H9">
        <v>1920728</v>
      </c>
      <c r="I9">
        <f t="shared" si="0"/>
        <v>0.82725755642217802</v>
      </c>
      <c r="AC9">
        <v>2018</v>
      </c>
      <c r="AD9">
        <v>1920728</v>
      </c>
      <c r="AE9">
        <v>3021994</v>
      </c>
      <c r="AF9">
        <v>7520631</v>
      </c>
      <c r="AG9">
        <v>12463353</v>
      </c>
      <c r="AH9">
        <f t="shared" si="1"/>
        <v>0.56762656553006063</v>
      </c>
    </row>
    <row r="10" spans="1:34" x14ac:dyDescent="0.75">
      <c r="A10">
        <v>2018</v>
      </c>
      <c r="B10">
        <v>1920728</v>
      </c>
      <c r="C10">
        <v>3021994</v>
      </c>
      <c r="D10">
        <v>7520631</v>
      </c>
      <c r="E10">
        <v>12463353</v>
      </c>
      <c r="G10">
        <v>2019</v>
      </c>
      <c r="H10">
        <v>1936433</v>
      </c>
      <c r="I10">
        <f t="shared" si="0"/>
        <v>0.81765872106826165</v>
      </c>
      <c r="AC10">
        <v>2019</v>
      </c>
      <c r="AD10">
        <v>1936433</v>
      </c>
      <c r="AE10">
        <v>3043234</v>
      </c>
      <c r="AF10">
        <v>7569121</v>
      </c>
      <c r="AG10">
        <v>12548788</v>
      </c>
      <c r="AH10">
        <f t="shared" si="1"/>
        <v>0.68548969125724035</v>
      </c>
    </row>
    <row r="11" spans="1:34" x14ac:dyDescent="0.75">
      <c r="A11">
        <v>2019</v>
      </c>
      <c r="B11">
        <v>1936433</v>
      </c>
      <c r="C11">
        <v>3043234</v>
      </c>
      <c r="D11">
        <v>7569121</v>
      </c>
      <c r="E11">
        <v>12548788</v>
      </c>
      <c r="G11">
        <v>2020</v>
      </c>
      <c r="H11">
        <v>1943215</v>
      </c>
      <c r="I11">
        <f t="shared" si="0"/>
        <v>0.35023158560094775</v>
      </c>
      <c r="AC11">
        <v>2020</v>
      </c>
      <c r="AD11">
        <v>1943215</v>
      </c>
      <c r="AE11">
        <v>3020190</v>
      </c>
      <c r="AF11">
        <v>7606067</v>
      </c>
      <c r="AG11">
        <v>12569472</v>
      </c>
      <c r="AH11">
        <f t="shared" si="1"/>
        <v>0.16482866711908753</v>
      </c>
    </row>
    <row r="12" spans="1:34" x14ac:dyDescent="0.75">
      <c r="A12">
        <v>2020</v>
      </c>
      <c r="B12">
        <v>1943215</v>
      </c>
      <c r="C12">
        <v>3020190</v>
      </c>
      <c r="D12">
        <v>7606067</v>
      </c>
      <c r="E12">
        <v>12569472</v>
      </c>
      <c r="G12" t="s">
        <v>9</v>
      </c>
      <c r="I12">
        <f>AVERAGE(I3:I11)</f>
        <v>0.6663977055731416</v>
      </c>
      <c r="AC12">
        <v>2021</v>
      </c>
      <c r="AD12">
        <f>AD11*(1+$I$12/100)</f>
        <v>1956164.5401743534</v>
      </c>
      <c r="AE12">
        <f>AE11*(1+$I$48/100)</f>
        <v>3019049.6652620966</v>
      </c>
      <c r="AF12">
        <f>AF11*(1+$I$84/100)</f>
        <v>7649460.0215024361</v>
      </c>
      <c r="AG12">
        <f>SUM(AD12:AF12)</f>
        <v>12624674.226938885</v>
      </c>
      <c r="AH12">
        <f t="shared" si="1"/>
        <v>0.43917697528491811</v>
      </c>
    </row>
    <row r="13" spans="1:34" x14ac:dyDescent="0.75">
      <c r="AC13">
        <v>2022</v>
      </c>
      <c r="AD13">
        <f t="shared" ref="AD13:AD21" si="2">AD12*(1+$I$12/100)</f>
        <v>1969200.375787311</v>
      </c>
      <c r="AE13">
        <f t="shared" ref="AE13:AE21" si="3">AE12*(1+$I$48/100)</f>
        <v>3017909.761080984</v>
      </c>
      <c r="AF13">
        <f t="shared" ref="AF13:AF21" si="4">AF12*(1+$I$84/100)</f>
        <v>7693100.6025274368</v>
      </c>
      <c r="AG13">
        <f t="shared" ref="AG13:AG21" si="5">SUM(AD13:AF13)</f>
        <v>12680210.739395732</v>
      </c>
      <c r="AH13">
        <f t="shared" si="1"/>
        <v>0.43990451918626133</v>
      </c>
    </row>
    <row r="14" spans="1:34" x14ac:dyDescent="0.75">
      <c r="G14" t="s">
        <v>2</v>
      </c>
      <c r="H14" t="s">
        <v>3</v>
      </c>
      <c r="I14" t="s">
        <v>7</v>
      </c>
      <c r="AC14">
        <v>2023</v>
      </c>
      <c r="AD14">
        <f t="shared" si="2"/>
        <v>1982323.0819096956</v>
      </c>
      <c r="AE14">
        <f t="shared" si="3"/>
        <v>3016770.2872940968</v>
      </c>
      <c r="AF14">
        <f t="shared" si="4"/>
        <v>7736990.1554153981</v>
      </c>
      <c r="AG14">
        <f t="shared" si="5"/>
        <v>12736083.524619192</v>
      </c>
      <c r="AH14">
        <f t="shared" si="1"/>
        <v>0.44062978425011895</v>
      </c>
    </row>
    <row r="15" spans="1:34" x14ac:dyDescent="0.75">
      <c r="G15">
        <v>2011</v>
      </c>
      <c r="H15">
        <v>1830487</v>
      </c>
      <c r="I15" t="s">
        <v>8</v>
      </c>
      <c r="AC15">
        <v>2024</v>
      </c>
      <c r="AD15">
        <f t="shared" si="2"/>
        <v>1995533.2374445889</v>
      </c>
      <c r="AE15">
        <f t="shared" si="3"/>
        <v>3015631.2437389307</v>
      </c>
      <c r="AF15">
        <f t="shared" si="4"/>
        <v>7781130.1005641958</v>
      </c>
      <c r="AG15">
        <f t="shared" si="5"/>
        <v>12792294.581747714</v>
      </c>
      <c r="AH15">
        <f t="shared" si="1"/>
        <v>0.44135276766884468</v>
      </c>
    </row>
    <row r="16" spans="1:34" x14ac:dyDescent="0.75">
      <c r="G16">
        <v>2012</v>
      </c>
      <c r="H16">
        <v>1839177</v>
      </c>
      <c r="I16">
        <v>0.47473705085040213</v>
      </c>
      <c r="AC16">
        <v>2025</v>
      </c>
      <c r="AD16">
        <f t="shared" si="2"/>
        <v>2008831.4251528692</v>
      </c>
      <c r="AE16">
        <f t="shared" si="3"/>
        <v>3014492.630253043</v>
      </c>
      <c r="AF16">
        <f t="shared" si="4"/>
        <v>7825521.8664751509</v>
      </c>
      <c r="AG16">
        <f t="shared" si="5"/>
        <v>12848845.921881063</v>
      </c>
      <c r="AH16">
        <f t="shared" si="1"/>
        <v>0.44207346674174458</v>
      </c>
    </row>
    <row r="17" spans="7:34" x14ac:dyDescent="0.75">
      <c r="G17">
        <v>2013</v>
      </c>
      <c r="H17">
        <v>1848062</v>
      </c>
      <c r="I17">
        <v>0.48309651545229199</v>
      </c>
      <c r="AC17">
        <v>2026</v>
      </c>
      <c r="AD17">
        <f t="shared" si="2"/>
        <v>2022218.2316789203</v>
      </c>
      <c r="AE17">
        <f t="shared" si="3"/>
        <v>3013354.4466740526</v>
      </c>
      <c r="AF17">
        <f t="shared" si="4"/>
        <v>7870166.8897992605</v>
      </c>
      <c r="AG17">
        <f t="shared" si="5"/>
        <v>12905739.568152234</v>
      </c>
      <c r="AH17">
        <f t="shared" si="1"/>
        <v>0.44279187887437799</v>
      </c>
    </row>
    <row r="18" spans="7:34" x14ac:dyDescent="0.75">
      <c r="G18">
        <v>2014</v>
      </c>
      <c r="H18">
        <v>1859198</v>
      </c>
      <c r="I18">
        <v>0.60257718626323142</v>
      </c>
      <c r="AC18">
        <v>2027</v>
      </c>
      <c r="AD18">
        <f t="shared" si="2"/>
        <v>2035694.2475765105</v>
      </c>
      <c r="AE18">
        <f t="shared" si="3"/>
        <v>3012216.6928396388</v>
      </c>
      <c r="AF18">
        <f t="shared" si="4"/>
        <v>7915066.6153836949</v>
      </c>
      <c r="AG18">
        <f t="shared" si="5"/>
        <v>12962977.555799846</v>
      </c>
      <c r="AH18">
        <f t="shared" si="1"/>
        <v>0.44350800157829806</v>
      </c>
    </row>
    <row r="19" spans="7:34" x14ac:dyDescent="0.75">
      <c r="G19">
        <v>2015</v>
      </c>
      <c r="H19">
        <v>1872389</v>
      </c>
      <c r="I19">
        <v>0.70949947235313293</v>
      </c>
      <c r="AC19">
        <v>2028</v>
      </c>
      <c r="AD19">
        <f t="shared" si="2"/>
        <v>2049260.067334845</v>
      </c>
      <c r="AE19">
        <f t="shared" si="3"/>
        <v>3011079.3685875428</v>
      </c>
      <c r="AF19">
        <f t="shared" si="4"/>
        <v>7960222.4963185545</v>
      </c>
      <c r="AG19">
        <f t="shared" si="5"/>
        <v>13020561.932240942</v>
      </c>
      <c r="AH19">
        <f t="shared" si="1"/>
        <v>0.44422183247037028</v>
      </c>
    </row>
    <row r="20" spans="7:34" x14ac:dyDescent="0.75">
      <c r="G20">
        <v>2016</v>
      </c>
      <c r="H20">
        <v>1888325</v>
      </c>
      <c r="I20">
        <v>0.85110519235052118</v>
      </c>
      <c r="AC20">
        <v>2029</v>
      </c>
      <c r="AD20">
        <f t="shared" si="2"/>
        <v>2062916.2894047911</v>
      </c>
      <c r="AE20">
        <f t="shared" si="3"/>
        <v>3009942.4737555669</v>
      </c>
      <c r="AF20">
        <f t="shared" si="4"/>
        <v>8005635.9939838955</v>
      </c>
      <c r="AG20">
        <f t="shared" si="5"/>
        <v>13078494.757144254</v>
      </c>
      <c r="AH20">
        <f t="shared" si="1"/>
        <v>0.44493336927233912</v>
      </c>
    </row>
    <row r="21" spans="7:34" x14ac:dyDescent="0.75">
      <c r="G21">
        <v>2017</v>
      </c>
      <c r="H21">
        <v>1904969</v>
      </c>
      <c r="I21">
        <v>0.88141606979730713</v>
      </c>
      <c r="AC21">
        <v>2030</v>
      </c>
      <c r="AD21">
        <f t="shared" si="2"/>
        <v>2076663.5162252793</v>
      </c>
      <c r="AE21">
        <f t="shared" si="3"/>
        <v>3008806.0081815748</v>
      </c>
      <c r="AF21">
        <f t="shared" si="4"/>
        <v>8051308.5780970287</v>
      </c>
      <c r="AG21">
        <f t="shared" si="5"/>
        <v>13136778.102503883</v>
      </c>
      <c r="AH21">
        <f t="shared" si="1"/>
        <v>0.44564260981020909</v>
      </c>
    </row>
    <row r="22" spans="7:34" x14ac:dyDescent="0.75">
      <c r="G22">
        <v>2018</v>
      </c>
      <c r="H22">
        <v>1920728</v>
      </c>
      <c r="I22">
        <v>0.82725755642217802</v>
      </c>
      <c r="AC22" t="s">
        <v>9</v>
      </c>
      <c r="AH22">
        <f>AVERAGE(AH3:AH21)</f>
        <v>0.43907869314871989</v>
      </c>
    </row>
    <row r="23" spans="7:34" x14ac:dyDescent="0.75">
      <c r="G23">
        <v>2019</v>
      </c>
      <c r="H23">
        <v>1936433</v>
      </c>
      <c r="I23">
        <v>0.81765872106826165</v>
      </c>
    </row>
    <row r="24" spans="7:34" x14ac:dyDescent="0.75">
      <c r="G24">
        <v>2020</v>
      </c>
      <c r="H24">
        <v>1943215</v>
      </c>
      <c r="I24">
        <v>0.35023158560094775</v>
      </c>
    </row>
    <row r="25" spans="7:34" x14ac:dyDescent="0.75">
      <c r="G25">
        <v>2021</v>
      </c>
      <c r="H25">
        <f>H24*(1+$I$12/100)</f>
        <v>1956164.5401743534</v>
      </c>
      <c r="I25">
        <v>0.6663977055731416</v>
      </c>
    </row>
    <row r="26" spans="7:34" x14ac:dyDescent="0.75">
      <c r="G26">
        <v>2022</v>
      </c>
      <c r="H26">
        <f t="shared" ref="H26:H34" si="6">H25*(1+$I$12/100)</f>
        <v>1969200.375787311</v>
      </c>
      <c r="I26">
        <v>0.6663977055731416</v>
      </c>
    </row>
    <row r="27" spans="7:34" x14ac:dyDescent="0.75">
      <c r="G27">
        <v>2023</v>
      </c>
      <c r="H27">
        <f t="shared" si="6"/>
        <v>1982323.0819096956</v>
      </c>
      <c r="I27">
        <v>0.6663977055731416</v>
      </c>
    </row>
    <row r="28" spans="7:34" x14ac:dyDescent="0.75">
      <c r="G28">
        <v>2024</v>
      </c>
      <c r="H28">
        <f t="shared" si="6"/>
        <v>1995533.2374445889</v>
      </c>
      <c r="I28">
        <v>0.6663977055731416</v>
      </c>
    </row>
    <row r="29" spans="7:34" x14ac:dyDescent="0.75">
      <c r="G29">
        <v>2025</v>
      </c>
      <c r="H29">
        <f t="shared" si="6"/>
        <v>2008831.4251528692</v>
      </c>
      <c r="I29">
        <v>0.6663977055731416</v>
      </c>
    </row>
    <row r="30" spans="7:34" x14ac:dyDescent="0.75">
      <c r="G30">
        <v>2026</v>
      </c>
      <c r="H30">
        <f t="shared" si="6"/>
        <v>2022218.2316789203</v>
      </c>
      <c r="I30">
        <v>0.6663977055731416</v>
      </c>
    </row>
    <row r="31" spans="7:34" x14ac:dyDescent="0.75">
      <c r="G31">
        <v>2027</v>
      </c>
      <c r="H31">
        <f t="shared" si="6"/>
        <v>2035694.2475765105</v>
      </c>
      <c r="I31">
        <v>0.6663977055731416</v>
      </c>
    </row>
    <row r="32" spans="7:34" x14ac:dyDescent="0.75">
      <c r="G32">
        <v>2028</v>
      </c>
      <c r="H32">
        <f t="shared" si="6"/>
        <v>2049260.067334845</v>
      </c>
      <c r="I32">
        <v>0.6663977055731416</v>
      </c>
    </row>
    <row r="33" spans="7:9" x14ac:dyDescent="0.75">
      <c r="G33">
        <v>2029</v>
      </c>
      <c r="H33">
        <f t="shared" si="6"/>
        <v>2062916.2894047911</v>
      </c>
      <c r="I33">
        <v>0.6663977055731416</v>
      </c>
    </row>
    <row r="34" spans="7:9" x14ac:dyDescent="0.75">
      <c r="G34">
        <v>2030</v>
      </c>
      <c r="H34">
        <f t="shared" si="6"/>
        <v>2076663.5162252793</v>
      </c>
      <c r="I34">
        <v>0.6663977055731416</v>
      </c>
    </row>
    <row r="37" spans="7:9" x14ac:dyDescent="0.75">
      <c r="G37" t="s">
        <v>2</v>
      </c>
      <c r="H37" t="s">
        <v>4</v>
      </c>
      <c r="I37" t="s">
        <v>7</v>
      </c>
    </row>
    <row r="38" spans="7:9" x14ac:dyDescent="0.75">
      <c r="G38">
        <v>2011</v>
      </c>
      <c r="H38">
        <v>3030693</v>
      </c>
      <c r="I38" t="s">
        <v>8</v>
      </c>
    </row>
    <row r="39" spans="7:9" x14ac:dyDescent="0.75">
      <c r="G39">
        <v>2012</v>
      </c>
      <c r="H39">
        <v>3031099</v>
      </c>
      <c r="I39">
        <f>100*(H39-H38)/H38</f>
        <v>1.3396276033237283E-2</v>
      </c>
    </row>
    <row r="40" spans="7:9" x14ac:dyDescent="0.75">
      <c r="G40">
        <v>2013</v>
      </c>
      <c r="H40">
        <v>3019905</v>
      </c>
      <c r="I40">
        <f t="shared" ref="I40:I47" si="7">100*(H40-H39)/H39</f>
        <v>-0.36930499465705341</v>
      </c>
    </row>
    <row r="41" spans="7:9" x14ac:dyDescent="0.75">
      <c r="G41">
        <v>2014</v>
      </c>
      <c r="H41">
        <v>3010270</v>
      </c>
      <c r="I41">
        <f t="shared" si="7"/>
        <v>-0.31904977143320734</v>
      </c>
    </row>
    <row r="42" spans="7:9" x14ac:dyDescent="0.75">
      <c r="G42">
        <v>2015</v>
      </c>
      <c r="H42">
        <v>3006228</v>
      </c>
      <c r="I42">
        <f t="shared" si="7"/>
        <v>-0.13427366980370531</v>
      </c>
    </row>
    <row r="43" spans="7:9" x14ac:dyDescent="0.75">
      <c r="G43">
        <v>2016</v>
      </c>
      <c r="H43">
        <v>3007362</v>
      </c>
      <c r="I43">
        <f t="shared" si="7"/>
        <v>3.7721689772033259E-2</v>
      </c>
    </row>
    <row r="44" spans="7:9" x14ac:dyDescent="0.75">
      <c r="G44">
        <v>2017</v>
      </c>
      <c r="H44">
        <v>3011351</v>
      </c>
      <c r="I44">
        <f t="shared" si="7"/>
        <v>0.13264116524715017</v>
      </c>
    </row>
    <row r="45" spans="7:9" x14ac:dyDescent="0.75">
      <c r="G45">
        <v>2018</v>
      </c>
      <c r="H45">
        <v>3021994</v>
      </c>
      <c r="I45">
        <f t="shared" si="7"/>
        <v>0.35342940759811792</v>
      </c>
    </row>
    <row r="46" spans="7:9" x14ac:dyDescent="0.75">
      <c r="G46">
        <v>2019</v>
      </c>
      <c r="H46">
        <v>3043234</v>
      </c>
      <c r="I46">
        <f t="shared" si="7"/>
        <v>0.70284719294611442</v>
      </c>
    </row>
    <row r="47" spans="7:9" x14ac:dyDescent="0.75">
      <c r="G47">
        <v>2020</v>
      </c>
      <c r="H47">
        <v>3020190</v>
      </c>
      <c r="I47">
        <f t="shared" si="7"/>
        <v>-0.75722077237570296</v>
      </c>
    </row>
    <row r="48" spans="7:9" x14ac:dyDescent="0.75">
      <c r="G48" t="s">
        <v>9</v>
      </c>
      <c r="I48">
        <f>AVERAGE(I39:I47)</f>
        <v>-3.7757052963668443E-2</v>
      </c>
    </row>
    <row r="50" spans="7:9" x14ac:dyDescent="0.75">
      <c r="G50" t="s">
        <v>2</v>
      </c>
      <c r="H50" t="s">
        <v>4</v>
      </c>
      <c r="I50" t="s">
        <v>7</v>
      </c>
    </row>
    <row r="51" spans="7:9" x14ac:dyDescent="0.75">
      <c r="G51">
        <v>2011</v>
      </c>
      <c r="H51">
        <v>3030693</v>
      </c>
      <c r="I51" t="s">
        <v>8</v>
      </c>
    </row>
    <row r="52" spans="7:9" x14ac:dyDescent="0.75">
      <c r="G52">
        <v>2012</v>
      </c>
      <c r="H52">
        <v>3031099</v>
      </c>
      <c r="I52">
        <f>100*(H52-H51)/H51</f>
        <v>1.3396276033237283E-2</v>
      </c>
    </row>
    <row r="53" spans="7:9" x14ac:dyDescent="0.75">
      <c r="G53">
        <v>2013</v>
      </c>
      <c r="H53">
        <v>3019905</v>
      </c>
      <c r="I53">
        <f t="shared" ref="I53:I60" si="8">100*(H53-H52)/H52</f>
        <v>-0.36930499465705341</v>
      </c>
    </row>
    <row r="54" spans="7:9" x14ac:dyDescent="0.75">
      <c r="G54">
        <v>2014</v>
      </c>
      <c r="H54">
        <v>3010270</v>
      </c>
      <c r="I54">
        <f t="shared" si="8"/>
        <v>-0.31904977143320734</v>
      </c>
    </row>
    <row r="55" spans="7:9" x14ac:dyDescent="0.75">
      <c r="G55">
        <v>2015</v>
      </c>
      <c r="H55">
        <v>3006228</v>
      </c>
      <c r="I55">
        <f t="shared" si="8"/>
        <v>-0.13427366980370531</v>
      </c>
    </row>
    <row r="56" spans="7:9" x14ac:dyDescent="0.75">
      <c r="G56">
        <v>2016</v>
      </c>
      <c r="H56">
        <v>3007362</v>
      </c>
      <c r="I56">
        <f t="shared" si="8"/>
        <v>3.7721689772033259E-2</v>
      </c>
    </row>
    <row r="57" spans="7:9" x14ac:dyDescent="0.75">
      <c r="G57">
        <v>2017</v>
      </c>
      <c r="H57">
        <v>3011351</v>
      </c>
      <c r="I57">
        <f t="shared" si="8"/>
        <v>0.13264116524715017</v>
      </c>
    </row>
    <row r="58" spans="7:9" x14ac:dyDescent="0.75">
      <c r="G58">
        <v>2018</v>
      </c>
      <c r="H58">
        <v>3021994</v>
      </c>
      <c r="I58">
        <f t="shared" si="8"/>
        <v>0.35342940759811792</v>
      </c>
    </row>
    <row r="59" spans="7:9" x14ac:dyDescent="0.75">
      <c r="G59">
        <v>2019</v>
      </c>
      <c r="H59">
        <v>3043234</v>
      </c>
      <c r="I59">
        <f t="shared" si="8"/>
        <v>0.70284719294611442</v>
      </c>
    </row>
    <row r="60" spans="7:9" x14ac:dyDescent="0.75">
      <c r="G60">
        <v>2020</v>
      </c>
      <c r="H60">
        <v>3020190</v>
      </c>
      <c r="I60">
        <f t="shared" si="8"/>
        <v>-0.75722077237570296</v>
      </c>
    </row>
    <row r="61" spans="7:9" x14ac:dyDescent="0.75">
      <c r="G61">
        <v>2021</v>
      </c>
      <c r="H61">
        <f>H60*(1+$I$48/100)</f>
        <v>3019049.6652620966</v>
      </c>
      <c r="I61">
        <v>-3.7757052963668443E-2</v>
      </c>
    </row>
    <row r="62" spans="7:9" x14ac:dyDescent="0.75">
      <c r="G62">
        <v>2022</v>
      </c>
      <c r="H62">
        <f t="shared" ref="H62:H70" si="9">H61*(1+$I$48/100)</f>
        <v>3017909.761080984</v>
      </c>
      <c r="I62">
        <v>-3.7757052963668443E-2</v>
      </c>
    </row>
    <row r="63" spans="7:9" x14ac:dyDescent="0.75">
      <c r="G63">
        <v>2023</v>
      </c>
      <c r="H63">
        <f t="shared" si="9"/>
        <v>3016770.2872940968</v>
      </c>
      <c r="I63">
        <v>-3.7757052963668443E-2</v>
      </c>
    </row>
    <row r="64" spans="7:9" x14ac:dyDescent="0.75">
      <c r="G64">
        <v>2024</v>
      </c>
      <c r="H64">
        <f t="shared" si="9"/>
        <v>3015631.2437389307</v>
      </c>
      <c r="I64">
        <v>-3.7757052963668443E-2</v>
      </c>
    </row>
    <row r="65" spans="7:9" x14ac:dyDescent="0.75">
      <c r="G65">
        <v>2025</v>
      </c>
      <c r="H65">
        <f t="shared" si="9"/>
        <v>3014492.630253043</v>
      </c>
      <c r="I65">
        <v>-3.7757052963668443E-2</v>
      </c>
    </row>
    <row r="66" spans="7:9" x14ac:dyDescent="0.75">
      <c r="G66">
        <v>2026</v>
      </c>
      <c r="H66">
        <f t="shared" si="9"/>
        <v>3013354.4466740526</v>
      </c>
      <c r="I66">
        <v>-3.7757052963668443E-2</v>
      </c>
    </row>
    <row r="67" spans="7:9" x14ac:dyDescent="0.75">
      <c r="G67">
        <v>2027</v>
      </c>
      <c r="H67">
        <f t="shared" si="9"/>
        <v>3012216.6928396388</v>
      </c>
      <c r="I67">
        <v>-3.7757052963668443E-2</v>
      </c>
    </row>
    <row r="68" spans="7:9" x14ac:dyDescent="0.75">
      <c r="G68">
        <v>2028</v>
      </c>
      <c r="H68">
        <f t="shared" si="9"/>
        <v>3011079.3685875428</v>
      </c>
      <c r="I68">
        <v>-3.7757052963668443E-2</v>
      </c>
    </row>
    <row r="69" spans="7:9" x14ac:dyDescent="0.75">
      <c r="G69">
        <v>2029</v>
      </c>
      <c r="H69">
        <f t="shared" si="9"/>
        <v>3009942.4737555669</v>
      </c>
      <c r="I69">
        <v>-3.7757052963668443E-2</v>
      </c>
    </row>
    <row r="70" spans="7:9" x14ac:dyDescent="0.75">
      <c r="G70">
        <v>2030</v>
      </c>
      <c r="H70">
        <f t="shared" si="9"/>
        <v>3008806.0081815748</v>
      </c>
      <c r="I70">
        <v>-3.7757052963668443E-2</v>
      </c>
    </row>
    <row r="73" spans="7:9" x14ac:dyDescent="0.75">
      <c r="G73" t="s">
        <v>2</v>
      </c>
      <c r="H73" t="s">
        <v>5</v>
      </c>
      <c r="I73" t="s">
        <v>7</v>
      </c>
    </row>
    <row r="74" spans="7:9" x14ac:dyDescent="0.75">
      <c r="G74">
        <v>2011</v>
      </c>
      <c r="H74">
        <v>7226446</v>
      </c>
      <c r="I74" t="s">
        <v>8</v>
      </c>
    </row>
    <row r="75" spans="7:9" x14ac:dyDescent="0.75">
      <c r="G75">
        <v>2012</v>
      </c>
      <c r="H75">
        <v>7267257</v>
      </c>
      <c r="I75">
        <f>100*(H75-H74)/H74</f>
        <v>0.56474510430161662</v>
      </c>
    </row>
    <row r="76" spans="7:9" x14ac:dyDescent="0.75">
      <c r="G76">
        <v>2013</v>
      </c>
      <c r="H76">
        <v>7307914</v>
      </c>
      <c r="I76">
        <f t="shared" ref="I76:I83" si="10">100*(H76-H75)/H75</f>
        <v>0.55945455073351613</v>
      </c>
    </row>
    <row r="77" spans="7:9" x14ac:dyDescent="0.75">
      <c r="G77">
        <v>2014</v>
      </c>
      <c r="H77">
        <v>7352123</v>
      </c>
      <c r="I77">
        <f t="shared" si="10"/>
        <v>0.60494691097897435</v>
      </c>
    </row>
    <row r="78" spans="7:9" x14ac:dyDescent="0.75">
      <c r="G78">
        <v>2015</v>
      </c>
      <c r="H78">
        <v>7394062</v>
      </c>
      <c r="I78">
        <f t="shared" si="10"/>
        <v>0.57043387331795181</v>
      </c>
    </row>
    <row r="79" spans="7:9" x14ac:dyDescent="0.75">
      <c r="G79">
        <v>2016</v>
      </c>
      <c r="H79">
        <v>7435584</v>
      </c>
      <c r="I79">
        <f t="shared" si="10"/>
        <v>0.56155872103858473</v>
      </c>
    </row>
    <row r="80" spans="7:9" x14ac:dyDescent="0.75">
      <c r="G80">
        <v>2017</v>
      </c>
      <c r="H80">
        <v>7476687</v>
      </c>
      <c r="I80">
        <f t="shared" si="10"/>
        <v>0.55278778371678672</v>
      </c>
    </row>
    <row r="81" spans="7:9" x14ac:dyDescent="0.75">
      <c r="G81">
        <v>2018</v>
      </c>
      <c r="H81">
        <v>7520631</v>
      </c>
      <c r="I81">
        <f t="shared" si="10"/>
        <v>0.5877469526275475</v>
      </c>
    </row>
    <row r="82" spans="7:9" x14ac:dyDescent="0.75">
      <c r="G82">
        <v>2019</v>
      </c>
      <c r="H82">
        <v>7569121</v>
      </c>
      <c r="I82">
        <f t="shared" si="10"/>
        <v>0.64475972827280048</v>
      </c>
    </row>
    <row r="83" spans="7:9" x14ac:dyDescent="0.75">
      <c r="G83">
        <v>2020</v>
      </c>
      <c r="H83">
        <v>7606067</v>
      </c>
      <c r="I83">
        <f t="shared" si="10"/>
        <v>0.48811480223397141</v>
      </c>
    </row>
    <row r="84" spans="7:9" x14ac:dyDescent="0.75">
      <c r="G84" t="s">
        <v>9</v>
      </c>
      <c r="I84">
        <f>AVERAGE(I75:I83)</f>
        <v>0.57050538080241664</v>
      </c>
    </row>
    <row r="86" spans="7:9" x14ac:dyDescent="0.75">
      <c r="G86" t="s">
        <v>2</v>
      </c>
      <c r="H86" t="s">
        <v>5</v>
      </c>
      <c r="I86" t="s">
        <v>7</v>
      </c>
    </row>
    <row r="87" spans="7:9" x14ac:dyDescent="0.75">
      <c r="G87">
        <v>2011</v>
      </c>
      <c r="H87">
        <v>7226446</v>
      </c>
      <c r="I87" t="s">
        <v>8</v>
      </c>
    </row>
    <row r="88" spans="7:9" x14ac:dyDescent="0.75">
      <c r="G88">
        <v>2012</v>
      </c>
      <c r="H88">
        <v>7267257</v>
      </c>
      <c r="I88">
        <f>100*(H88-H87)/H87</f>
        <v>0.56474510430161662</v>
      </c>
    </row>
    <row r="89" spans="7:9" x14ac:dyDescent="0.75">
      <c r="G89">
        <v>2013</v>
      </c>
      <c r="H89">
        <v>7307914</v>
      </c>
      <c r="I89">
        <f t="shared" ref="I89:I96" si="11">100*(H89-H88)/H88</f>
        <v>0.55945455073351613</v>
      </c>
    </row>
    <row r="90" spans="7:9" x14ac:dyDescent="0.75">
      <c r="G90">
        <v>2014</v>
      </c>
      <c r="H90">
        <v>7352123</v>
      </c>
      <c r="I90">
        <f t="shared" si="11"/>
        <v>0.60494691097897435</v>
      </c>
    </row>
    <row r="91" spans="7:9" x14ac:dyDescent="0.75">
      <c r="G91">
        <v>2015</v>
      </c>
      <c r="H91">
        <v>7394062</v>
      </c>
      <c r="I91">
        <f t="shared" si="11"/>
        <v>0.57043387331795181</v>
      </c>
    </row>
    <row r="92" spans="7:9" x14ac:dyDescent="0.75">
      <c r="G92">
        <v>2016</v>
      </c>
      <c r="H92">
        <v>7435584</v>
      </c>
      <c r="I92">
        <f t="shared" si="11"/>
        <v>0.56155872103858473</v>
      </c>
    </row>
    <row r="93" spans="7:9" x14ac:dyDescent="0.75">
      <c r="G93">
        <v>2017</v>
      </c>
      <c r="H93">
        <v>7476687</v>
      </c>
      <c r="I93">
        <f t="shared" si="11"/>
        <v>0.55278778371678672</v>
      </c>
    </row>
    <row r="94" spans="7:9" x14ac:dyDescent="0.75">
      <c r="G94">
        <v>2018</v>
      </c>
      <c r="H94">
        <v>7520631</v>
      </c>
      <c r="I94">
        <f t="shared" si="11"/>
        <v>0.5877469526275475</v>
      </c>
    </row>
    <row r="95" spans="7:9" x14ac:dyDescent="0.75">
      <c r="G95">
        <v>2019</v>
      </c>
      <c r="H95">
        <v>7569121</v>
      </c>
      <c r="I95">
        <f t="shared" si="11"/>
        <v>0.64475972827280048</v>
      </c>
    </row>
    <row r="96" spans="7:9" x14ac:dyDescent="0.75">
      <c r="G96">
        <v>2020</v>
      </c>
      <c r="H96">
        <v>7606067</v>
      </c>
      <c r="I96">
        <f t="shared" si="11"/>
        <v>0.48811480223397141</v>
      </c>
    </row>
    <row r="97" spans="7:9" x14ac:dyDescent="0.75">
      <c r="G97">
        <v>2021</v>
      </c>
      <c r="H97">
        <f>H96*(1+$I$84/100)</f>
        <v>7649460.0215024361</v>
      </c>
      <c r="I97">
        <v>0.57050538080241664</v>
      </c>
    </row>
    <row r="98" spans="7:9" x14ac:dyDescent="0.75">
      <c r="G98">
        <v>2022</v>
      </c>
      <c r="H98">
        <f t="shared" ref="H98:H106" si="12">H97*(1+$I$84/100)</f>
        <v>7693100.6025274368</v>
      </c>
      <c r="I98">
        <v>0.57050538080241664</v>
      </c>
    </row>
    <row r="99" spans="7:9" x14ac:dyDescent="0.75">
      <c r="G99">
        <v>2023</v>
      </c>
      <c r="H99">
        <f t="shared" si="12"/>
        <v>7736990.1554153981</v>
      </c>
      <c r="I99">
        <v>0.57050538080241664</v>
      </c>
    </row>
    <row r="100" spans="7:9" x14ac:dyDescent="0.75">
      <c r="G100">
        <v>2024</v>
      </c>
      <c r="H100">
        <f t="shared" si="12"/>
        <v>7781130.1005641958</v>
      </c>
      <c r="I100">
        <v>0.57050538080241664</v>
      </c>
    </row>
    <row r="101" spans="7:9" x14ac:dyDescent="0.75">
      <c r="G101">
        <v>2025</v>
      </c>
      <c r="H101">
        <f t="shared" si="12"/>
        <v>7825521.8664751509</v>
      </c>
      <c r="I101">
        <v>0.57050538080241664</v>
      </c>
    </row>
    <row r="102" spans="7:9" x14ac:dyDescent="0.75">
      <c r="G102">
        <v>2026</v>
      </c>
      <c r="H102">
        <f t="shared" si="12"/>
        <v>7870166.8897992605</v>
      </c>
      <c r="I102">
        <v>0.57050538080241664</v>
      </c>
    </row>
    <row r="103" spans="7:9" x14ac:dyDescent="0.75">
      <c r="G103">
        <v>2027</v>
      </c>
      <c r="H103">
        <f t="shared" si="12"/>
        <v>7915066.6153836949</v>
      </c>
      <c r="I103">
        <v>0.57050538080241664</v>
      </c>
    </row>
    <row r="104" spans="7:9" x14ac:dyDescent="0.75">
      <c r="G104">
        <v>2028</v>
      </c>
      <c r="H104">
        <f t="shared" si="12"/>
        <v>7960222.4963185545</v>
      </c>
      <c r="I104">
        <v>0.57050538080241664</v>
      </c>
    </row>
    <row r="105" spans="7:9" x14ac:dyDescent="0.75">
      <c r="G105">
        <v>2029</v>
      </c>
      <c r="H105">
        <f t="shared" si="12"/>
        <v>8005635.9939838955</v>
      </c>
      <c r="I105">
        <v>0.57050538080241664</v>
      </c>
    </row>
    <row r="106" spans="7:9" x14ac:dyDescent="0.75">
      <c r="G106">
        <v>2030</v>
      </c>
      <c r="H106">
        <f t="shared" si="12"/>
        <v>8051308.5780970287</v>
      </c>
      <c r="I106">
        <v>0.57050538080241664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EC38-3C1A-414B-86C4-DDECB65B9987}">
  <dimension ref="A1:L25"/>
  <sheetViews>
    <sheetView topLeftCell="B1" zoomScale="70" zoomScaleNormal="70" workbookViewId="0">
      <selection activeCell="G14" sqref="G14"/>
    </sheetView>
  </sheetViews>
  <sheetFormatPr defaultRowHeight="14.75" x14ac:dyDescent="0.75"/>
  <cols>
    <col min="1" max="1" width="21.26953125" bestFit="1" customWidth="1"/>
    <col min="2" max="2" width="23.6328125" bestFit="1" customWidth="1"/>
    <col min="3" max="3" width="31.04296875" bestFit="1" customWidth="1"/>
    <col min="6" max="6" width="15.453125" bestFit="1" customWidth="1"/>
    <col min="7" max="7" width="37.5" bestFit="1" customWidth="1"/>
    <col min="8" max="8" width="33.7265625" bestFit="1" customWidth="1"/>
    <col min="9" max="9" width="21.08984375" bestFit="1" customWidth="1"/>
    <col min="10" max="10" width="10.453125" bestFit="1" customWidth="1"/>
    <col min="11" max="12" width="12.1328125" bestFit="1" customWidth="1"/>
  </cols>
  <sheetData>
    <row r="1" spans="1:12" x14ac:dyDescent="0.75">
      <c r="A1" t="s">
        <v>15</v>
      </c>
      <c r="B1" t="s">
        <v>16</v>
      </c>
      <c r="C1" t="s">
        <v>67</v>
      </c>
      <c r="F1" t="s">
        <v>65</v>
      </c>
      <c r="G1" t="s">
        <v>66</v>
      </c>
      <c r="H1" t="s">
        <v>68</v>
      </c>
      <c r="I1" t="s">
        <v>69</v>
      </c>
      <c r="L1" t="s">
        <v>57</v>
      </c>
    </row>
    <row r="2" spans="1:12" x14ac:dyDescent="0.75">
      <c r="A2" t="s">
        <v>6</v>
      </c>
      <c r="B2">
        <v>28067</v>
      </c>
      <c r="C2">
        <v>0.43907869314871989</v>
      </c>
      <c r="F2">
        <v>2020</v>
      </c>
      <c r="G2">
        <v>28067</v>
      </c>
      <c r="H2">
        <f t="shared" ref="H2:H12" si="0">$L$2+$L$3*G2</f>
        <v>31.373277532610039</v>
      </c>
      <c r="I2">
        <f>G2*H2</f>
        <v>880553.78050776594</v>
      </c>
      <c r="K2" t="s">
        <v>51</v>
      </c>
      <c r="L2">
        <v>18.017647564628398</v>
      </c>
    </row>
    <row r="3" spans="1:12" x14ac:dyDescent="0.75">
      <c r="F3">
        <v>2021</v>
      </c>
      <c r="G3">
        <f>G2*(1+$C$2/100)</f>
        <v>28190.23621680605</v>
      </c>
      <c r="H3">
        <f t="shared" si="0"/>
        <v>31.431919258135231</v>
      </c>
      <c r="I3">
        <f t="shared" ref="I3:I12" si="1">G3*H3</f>
        <v>886073.22863440739</v>
      </c>
      <c r="K3" t="s">
        <v>64</v>
      </c>
      <c r="L3">
        <v>4.7584814793108076E-4</v>
      </c>
    </row>
    <row r="4" spans="1:12" x14ac:dyDescent="0.75">
      <c r="A4" t="s">
        <v>17</v>
      </c>
      <c r="B4" t="s">
        <v>18</v>
      </c>
      <c r="C4" t="s">
        <v>19</v>
      </c>
      <c r="F4">
        <v>2022</v>
      </c>
      <c r="G4">
        <f t="shared" ref="G4:G12" si="2">G3*(1+$C$2/100)</f>
        <v>28314.013537582337</v>
      </c>
      <c r="H4">
        <f t="shared" si="0"/>
        <v>31.490818466982503</v>
      </c>
      <c r="I4">
        <f t="shared" si="1"/>
        <v>891631.46038369043</v>
      </c>
    </row>
    <row r="5" spans="1:12" x14ac:dyDescent="0.75">
      <c r="A5" t="s">
        <v>20</v>
      </c>
      <c r="B5">
        <v>65800</v>
      </c>
      <c r="C5">
        <v>30.4</v>
      </c>
      <c r="F5">
        <v>2023</v>
      </c>
      <c r="G5">
        <f t="shared" si="2"/>
        <v>28438.334338201104</v>
      </c>
      <c r="H5">
        <f t="shared" si="0"/>
        <v>31.549976289706251</v>
      </c>
      <c r="I5">
        <f t="shared" si="1"/>
        <v>897228.77408898401</v>
      </c>
    </row>
    <row r="6" spans="1:12" x14ac:dyDescent="0.75">
      <c r="A6" t="s">
        <v>21</v>
      </c>
      <c r="B6">
        <v>54269</v>
      </c>
      <c r="C6">
        <v>26.38</v>
      </c>
      <c r="F6">
        <v>2024</v>
      </c>
      <c r="G6">
        <f t="shared" si="2"/>
        <v>28563.20100496654</v>
      </c>
      <c r="H6">
        <f t="shared" si="0"/>
        <v>31.609393861824913</v>
      </c>
      <c r="I6">
        <f t="shared" si="1"/>
        <v>902865.47052046051</v>
      </c>
    </row>
    <row r="7" spans="1:12" x14ac:dyDescent="0.75">
      <c r="A7" t="s">
        <v>22</v>
      </c>
      <c r="B7">
        <v>39282</v>
      </c>
      <c r="C7">
        <v>20.71</v>
      </c>
      <c r="F7">
        <v>2025</v>
      </c>
      <c r="G7">
        <f t="shared" si="2"/>
        <v>28688.615934660589</v>
      </c>
      <c r="H7">
        <f t="shared" si="0"/>
        <v>31.66907232384273</v>
      </c>
      <c r="I7">
        <f t="shared" si="1"/>
        <v>908541.85290571325</v>
      </c>
    </row>
    <row r="8" spans="1:12" x14ac:dyDescent="0.75">
      <c r="A8" t="s">
        <v>23</v>
      </c>
      <c r="B8">
        <v>50091</v>
      </c>
      <c r="C8">
        <v>95.64</v>
      </c>
      <c r="F8">
        <v>2026</v>
      </c>
      <c r="G8">
        <f t="shared" si="2"/>
        <v>28814.581534588953</v>
      </c>
      <c r="H8">
        <f t="shared" si="0"/>
        <v>31.72901282127167</v>
      </c>
      <c r="I8">
        <f t="shared" si="1"/>
        <v>914258.2269505508</v>
      </c>
    </row>
    <row r="9" spans="1:12" x14ac:dyDescent="0.75">
      <c r="A9" t="s">
        <v>24</v>
      </c>
      <c r="B9">
        <v>47517</v>
      </c>
      <c r="C9">
        <v>49.54</v>
      </c>
      <c r="F9">
        <v>2027</v>
      </c>
      <c r="G9">
        <f t="shared" si="2"/>
        <v>28941.100222627298</v>
      </c>
      <c r="H9">
        <f t="shared" si="0"/>
        <v>31.789216504653385</v>
      </c>
      <c r="I9">
        <f t="shared" si="1"/>
        <v>920014.90085997141</v>
      </c>
    </row>
    <row r="10" spans="1:12" x14ac:dyDescent="0.75">
      <c r="A10" t="s">
        <v>25</v>
      </c>
      <c r="B10">
        <v>47700</v>
      </c>
      <c r="C10">
        <v>8.59</v>
      </c>
      <c r="F10">
        <v>2028</v>
      </c>
      <c r="G10">
        <f t="shared" si="2"/>
        <v>29068.17442726767</v>
      </c>
      <c r="H10">
        <f t="shared" si="0"/>
        <v>31.849684529581324</v>
      </c>
      <c r="I10">
        <f t="shared" si="1"/>
        <v>925812.18535931862</v>
      </c>
    </row>
    <row r="11" spans="1:12" x14ac:dyDescent="0.75">
      <c r="A11" t="s">
        <v>26</v>
      </c>
      <c r="B11">
        <v>75000</v>
      </c>
      <c r="C11">
        <v>28.1</v>
      </c>
      <c r="F11">
        <v>2029</v>
      </c>
      <c r="G11">
        <f t="shared" si="2"/>
        <v>29195.806587665105</v>
      </c>
      <c r="H11">
        <f t="shared" si="0"/>
        <v>31.910418056722882</v>
      </c>
      <c r="I11">
        <f t="shared" si="1"/>
        <v>931650.39371561748</v>
      </c>
    </row>
    <row r="12" spans="1:12" x14ac:dyDescent="0.75">
      <c r="A12" t="s">
        <v>27</v>
      </c>
      <c r="B12">
        <v>47299</v>
      </c>
      <c r="C12">
        <v>43.4</v>
      </c>
      <c r="F12">
        <v>2030</v>
      </c>
      <c r="G12">
        <f t="shared" si="2"/>
        <v>29323.999153684454</v>
      </c>
      <c r="H12">
        <f t="shared" si="0"/>
        <v>31.971418251841726</v>
      </c>
      <c r="I12">
        <f t="shared" si="1"/>
        <v>937529.84175909846</v>
      </c>
    </row>
    <row r="13" spans="1:12" x14ac:dyDescent="0.75">
      <c r="A13" t="s">
        <v>28</v>
      </c>
      <c r="B13">
        <v>28276</v>
      </c>
      <c r="C13">
        <v>18.72</v>
      </c>
    </row>
    <row r="14" spans="1:12" x14ac:dyDescent="0.75">
      <c r="A14" t="s">
        <v>29</v>
      </c>
      <c r="B14">
        <v>52871</v>
      </c>
      <c r="C14">
        <v>49.4</v>
      </c>
    </row>
    <row r="15" spans="1:12" x14ac:dyDescent="0.75">
      <c r="A15" t="s">
        <v>30</v>
      </c>
      <c r="B15">
        <v>81154</v>
      </c>
      <c r="C15">
        <v>42.15</v>
      </c>
    </row>
    <row r="16" spans="1:12" x14ac:dyDescent="0.75">
      <c r="A16" t="s">
        <v>31</v>
      </c>
      <c r="B16">
        <v>40564</v>
      </c>
      <c r="C16">
        <v>57.33</v>
      </c>
    </row>
    <row r="17" spans="1:3" x14ac:dyDescent="0.75">
      <c r="A17" t="s">
        <v>32</v>
      </c>
      <c r="B17">
        <v>72400</v>
      </c>
      <c r="C17">
        <v>78.040000000000006</v>
      </c>
    </row>
    <row r="18" spans="1:3" x14ac:dyDescent="0.75">
      <c r="A18" t="s">
        <v>33</v>
      </c>
      <c r="B18">
        <v>61146</v>
      </c>
      <c r="C18">
        <v>52.37</v>
      </c>
    </row>
    <row r="19" spans="1:3" x14ac:dyDescent="0.75">
      <c r="A19" t="s">
        <v>34</v>
      </c>
      <c r="B19">
        <v>73956</v>
      </c>
      <c r="C19">
        <v>65.73</v>
      </c>
    </row>
    <row r="20" spans="1:3" x14ac:dyDescent="0.75">
      <c r="A20" t="s">
        <v>35</v>
      </c>
      <c r="B20">
        <v>60282</v>
      </c>
      <c r="C20">
        <v>62.43</v>
      </c>
    </row>
    <row r="21" spans="1:3" x14ac:dyDescent="0.75">
      <c r="A21" t="s">
        <v>36</v>
      </c>
      <c r="B21">
        <v>39777</v>
      </c>
      <c r="C21">
        <v>46.29</v>
      </c>
    </row>
    <row r="22" spans="1:3" x14ac:dyDescent="0.75">
      <c r="A22" t="s">
        <v>37</v>
      </c>
      <c r="B22">
        <v>66984</v>
      </c>
      <c r="C22">
        <v>69.319999999999993</v>
      </c>
    </row>
    <row r="23" spans="1:3" x14ac:dyDescent="0.75">
      <c r="A23" t="s">
        <v>38</v>
      </c>
      <c r="B23">
        <v>61211</v>
      </c>
      <c r="C23">
        <v>26.61</v>
      </c>
    </row>
    <row r="24" spans="1:3" x14ac:dyDescent="0.75">
      <c r="A24" t="s">
        <v>39</v>
      </c>
      <c r="B24">
        <v>57098</v>
      </c>
      <c r="C24">
        <v>30.17</v>
      </c>
    </row>
    <row r="25" spans="1:3" x14ac:dyDescent="0.75">
      <c r="A25" t="s">
        <v>6</v>
      </c>
      <c r="B25">
        <v>28067</v>
      </c>
      <c r="C25">
        <v>24.63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CACE-A1D8-408F-9C62-366E31579E07}">
  <dimension ref="A1:I18"/>
  <sheetViews>
    <sheetView workbookViewId="0">
      <selection activeCell="E17" sqref="E17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0.32276928009783307</v>
      </c>
    </row>
    <row r="5" spans="1:9" x14ac:dyDescent="0.75">
      <c r="A5" s="1" t="s">
        <v>43</v>
      </c>
      <c r="B5" s="1">
        <v>0.10418000817487343</v>
      </c>
    </row>
    <row r="6" spans="1:9" x14ac:dyDescent="0.75">
      <c r="A6" s="1" t="s">
        <v>44</v>
      </c>
      <c r="B6" s="1">
        <v>5.7031587552498347E-2</v>
      </c>
    </row>
    <row r="7" spans="1:9" x14ac:dyDescent="0.75">
      <c r="A7" s="1" t="s">
        <v>45</v>
      </c>
      <c r="B7" s="1">
        <v>21.327325842724843</v>
      </c>
    </row>
    <row r="8" spans="1:9" ht="15.5" thickBot="1" x14ac:dyDescent="0.9">
      <c r="A8" s="2" t="s">
        <v>46</v>
      </c>
      <c r="B8" s="2">
        <v>21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1</v>
      </c>
      <c r="C12" s="1">
        <v>1005.0555041380048</v>
      </c>
      <c r="D12" s="1">
        <v>1005.0555041380048</v>
      </c>
      <c r="E12" s="1">
        <v>2.2096181971667792</v>
      </c>
      <c r="F12" s="1">
        <v>0.15355882208850383</v>
      </c>
    </row>
    <row r="13" spans="1:9" x14ac:dyDescent="0.75">
      <c r="A13" s="1" t="s">
        <v>49</v>
      </c>
      <c r="B13" s="1">
        <v>19</v>
      </c>
      <c r="C13" s="1">
        <v>8642.241724433421</v>
      </c>
      <c r="D13" s="1">
        <v>454.85482760175898</v>
      </c>
      <c r="E13" s="1"/>
      <c r="F13" s="1"/>
    </row>
    <row r="14" spans="1:9" ht="15.5" thickBot="1" x14ac:dyDescent="0.9">
      <c r="A14" s="2" t="s">
        <v>50</v>
      </c>
      <c r="B14" s="2">
        <v>20</v>
      </c>
      <c r="C14" s="2">
        <v>9647.2972285714259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18.017647564628398</v>
      </c>
      <c r="C17" s="1">
        <v>18.148483774103234</v>
      </c>
      <c r="D17" s="1">
        <v>0.99279079117002977</v>
      </c>
      <c r="E17" s="1">
        <v>0.33328806197021177</v>
      </c>
      <c r="F17" s="1">
        <v>-19.96756552560857</v>
      </c>
      <c r="G17" s="1">
        <v>56.002860654865366</v>
      </c>
      <c r="H17" s="1">
        <v>-19.96756552560857</v>
      </c>
      <c r="I17" s="1">
        <v>56.002860654865366</v>
      </c>
    </row>
    <row r="18" spans="1:9" ht="15.5" thickBot="1" x14ac:dyDescent="0.9">
      <c r="A18" s="2" t="s">
        <v>64</v>
      </c>
      <c r="B18" s="2">
        <v>4.7584814793108076E-4</v>
      </c>
      <c r="C18" s="2">
        <v>3.2011775638713622E-4</v>
      </c>
      <c r="D18" s="2">
        <v>1.486478454995827</v>
      </c>
      <c r="E18" s="2">
        <v>0.15355882208850358</v>
      </c>
      <c r="F18" s="2">
        <v>-1.941660164304146E-4</v>
      </c>
      <c r="G18" s="2">
        <v>1.145862312292576E-3</v>
      </c>
      <c r="H18" s="2">
        <v>-1.941660164304146E-4</v>
      </c>
      <c r="I18" s="2">
        <v>1.145862312292576E-3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BAED-9B1B-4F16-B992-EE7A558B37E7}">
  <dimension ref="A1:Y106"/>
  <sheetViews>
    <sheetView topLeftCell="C1" zoomScale="70" zoomScaleNormal="70" workbookViewId="0">
      <selection activeCell="V16" sqref="V16"/>
    </sheetView>
  </sheetViews>
  <sheetFormatPr defaultRowHeight="14.75" x14ac:dyDescent="0.75"/>
  <cols>
    <col min="1" max="1" width="21.2265625" bestFit="1" customWidth="1"/>
    <col min="21" max="21" width="19.1328125" bestFit="1" customWidth="1"/>
    <col min="22" max="22" width="30.86328125" bestFit="1" customWidth="1"/>
    <col min="24" max="24" width="10.7265625" bestFit="1" customWidth="1"/>
    <col min="25" max="25" width="12.2265625" bestFit="1" customWidth="1"/>
  </cols>
  <sheetData>
    <row r="1" spans="1:25" x14ac:dyDescent="0.75">
      <c r="A1" t="s">
        <v>70</v>
      </c>
      <c r="B1" t="s">
        <v>71</v>
      </c>
      <c r="T1" t="s">
        <v>2</v>
      </c>
      <c r="U1" t="s">
        <v>72</v>
      </c>
      <c r="V1" t="s">
        <v>73</v>
      </c>
      <c r="Y1" t="s">
        <v>57</v>
      </c>
    </row>
    <row r="2" spans="1:25" x14ac:dyDescent="0.75">
      <c r="A2">
        <v>93.87</v>
      </c>
      <c r="B2">
        <v>2190</v>
      </c>
      <c r="T2">
        <v>2016</v>
      </c>
      <c r="U2">
        <v>21646</v>
      </c>
      <c r="V2">
        <v>146.24</v>
      </c>
      <c r="X2" t="s">
        <v>51</v>
      </c>
      <c r="Y2">
        <v>209.64562388325785</v>
      </c>
    </row>
    <row r="3" spans="1:25" x14ac:dyDescent="0.75">
      <c r="A3">
        <v>295.5</v>
      </c>
      <c r="B3">
        <v>46054</v>
      </c>
      <c r="T3">
        <v>2017</v>
      </c>
      <c r="U3">
        <v>23047</v>
      </c>
      <c r="V3">
        <v>155.81</v>
      </c>
      <c r="X3" t="s">
        <v>64</v>
      </c>
      <c r="Y3">
        <v>2.2919483609830779E-3</v>
      </c>
    </row>
    <row r="4" spans="1:25" x14ac:dyDescent="0.75">
      <c r="A4">
        <v>263.39</v>
      </c>
      <c r="B4">
        <v>62050</v>
      </c>
      <c r="T4">
        <v>2018</v>
      </c>
      <c r="U4">
        <v>23820</v>
      </c>
      <c r="V4">
        <v>163.81</v>
      </c>
    </row>
    <row r="5" spans="1:25" x14ac:dyDescent="0.75">
      <c r="A5">
        <v>237.79999999999998</v>
      </c>
      <c r="B5">
        <v>31034</v>
      </c>
      <c r="T5">
        <v>2019</v>
      </c>
      <c r="U5">
        <v>24880</v>
      </c>
      <c r="V5">
        <v>183.93</v>
      </c>
    </row>
    <row r="6" spans="1:25" x14ac:dyDescent="0.75">
      <c r="A6">
        <v>283.35000000000002</v>
      </c>
      <c r="B6">
        <v>37074</v>
      </c>
      <c r="T6">
        <v>2020</v>
      </c>
      <c r="U6">
        <v>23863</v>
      </c>
      <c r="V6">
        <v>163.13</v>
      </c>
    </row>
    <row r="7" spans="1:25" x14ac:dyDescent="0.75">
      <c r="A7">
        <v>112.08</v>
      </c>
      <c r="B7">
        <v>8714</v>
      </c>
      <c r="T7">
        <v>2021</v>
      </c>
      <c r="U7">
        <v>24803.799010213021</v>
      </c>
      <c r="V7">
        <f>$Y$2+$Y$3*U7</f>
        <v>266.49465037086929</v>
      </c>
    </row>
    <row r="8" spans="1:25" x14ac:dyDescent="0.75">
      <c r="A8">
        <v>240.60999999999999</v>
      </c>
      <c r="B8">
        <v>42150</v>
      </c>
      <c r="T8">
        <v>2022</v>
      </c>
      <c r="U8">
        <v>25781.689030676967</v>
      </c>
      <c r="V8">
        <f t="shared" ref="V8:V16" si="0">$Y$2+$Y$3*U8</f>
        <v>268.73592380049331</v>
      </c>
    </row>
    <row r="9" spans="1:25" x14ac:dyDescent="0.75">
      <c r="A9">
        <v>200.87</v>
      </c>
      <c r="B9">
        <v>18594</v>
      </c>
      <c r="T9">
        <v>2023</v>
      </c>
      <c r="U9">
        <v>26798.132374836579</v>
      </c>
      <c r="V9">
        <f t="shared" si="0"/>
        <v>271.06555945717213</v>
      </c>
    </row>
    <row r="10" spans="1:25" x14ac:dyDescent="0.75">
      <c r="A10">
        <v>211.59</v>
      </c>
      <c r="B10">
        <v>45322</v>
      </c>
      <c r="T10">
        <v>2024</v>
      </c>
      <c r="U10">
        <v>27854.64900785857</v>
      </c>
      <c r="V10">
        <f t="shared" si="0"/>
        <v>273.48704102257824</v>
      </c>
    </row>
    <row r="11" spans="1:25" x14ac:dyDescent="0.75">
      <c r="A11">
        <v>239.99</v>
      </c>
      <c r="B11">
        <v>19998</v>
      </c>
      <c r="T11">
        <v>2025</v>
      </c>
      <c r="U11">
        <v>28952.818819551336</v>
      </c>
      <c r="V11">
        <f t="shared" si="0"/>
        <v>276.00398952256853</v>
      </c>
    </row>
    <row r="12" spans="1:25" x14ac:dyDescent="0.75">
      <c r="A12">
        <v>252.32</v>
      </c>
      <c r="B12">
        <v>12540</v>
      </c>
      <c r="T12">
        <v>2026</v>
      </c>
      <c r="U12">
        <v>30094.283986894538</v>
      </c>
      <c r="V12">
        <f t="shared" si="0"/>
        <v>278.62016874198008</v>
      </c>
    </row>
    <row r="13" spans="1:25" x14ac:dyDescent="0.75">
      <c r="A13">
        <v>420.77</v>
      </c>
      <c r="B13">
        <v>54719</v>
      </c>
      <c r="T13">
        <v>2027</v>
      </c>
      <c r="U13">
        <v>31280.75142971145</v>
      </c>
      <c r="V13">
        <f t="shared" si="0"/>
        <v>281.33949085290408</v>
      </c>
    </row>
    <row r="14" spans="1:25" x14ac:dyDescent="0.75">
      <c r="A14">
        <v>389.95</v>
      </c>
      <c r="B14">
        <v>26532</v>
      </c>
      <c r="T14">
        <v>2028</v>
      </c>
      <c r="U14">
        <v>32513.995363156202</v>
      </c>
      <c r="V14">
        <f t="shared" si="0"/>
        <v>284.16602226485509</v>
      </c>
    </row>
    <row r="15" spans="1:25" x14ac:dyDescent="0.75">
      <c r="A15">
        <v>136.17000000000002</v>
      </c>
      <c r="B15">
        <v>12460</v>
      </c>
      <c r="T15">
        <v>2029</v>
      </c>
      <c r="U15">
        <v>33795.859950832863</v>
      </c>
      <c r="V15">
        <f t="shared" si="0"/>
        <v>287.10398970558288</v>
      </c>
    </row>
    <row r="16" spans="1:25" x14ac:dyDescent="0.75">
      <c r="A16">
        <v>469.29</v>
      </c>
      <c r="B16">
        <v>42473</v>
      </c>
      <c r="T16">
        <v>2030</v>
      </c>
      <c r="U16">
        <v>35128.262062513772</v>
      </c>
      <c r="V16">
        <f t="shared" si="0"/>
        <v>290.15778654162034</v>
      </c>
    </row>
    <row r="17" spans="1:2" x14ac:dyDescent="0.75">
      <c r="A17">
        <v>335.55</v>
      </c>
      <c r="B17">
        <v>83156</v>
      </c>
    </row>
    <row r="18" spans="1:2" x14ac:dyDescent="0.75">
      <c r="A18">
        <v>368.13</v>
      </c>
      <c r="B18">
        <v>30971</v>
      </c>
    </row>
    <row r="19" spans="1:2" x14ac:dyDescent="0.75">
      <c r="A19">
        <v>405.85</v>
      </c>
      <c r="B19">
        <v>42026</v>
      </c>
    </row>
    <row r="20" spans="1:2" x14ac:dyDescent="0.75">
      <c r="A20">
        <v>160.41000000000003</v>
      </c>
      <c r="B20">
        <v>5000</v>
      </c>
    </row>
    <row r="21" spans="1:2" x14ac:dyDescent="0.75">
      <c r="A21">
        <v>143.56</v>
      </c>
      <c r="B21">
        <v>52017</v>
      </c>
    </row>
    <row r="22" spans="1:2" x14ac:dyDescent="0.75">
      <c r="A22">
        <v>146.24</v>
      </c>
      <c r="B22">
        <v>21646</v>
      </c>
    </row>
    <row r="23" spans="1:2" x14ac:dyDescent="0.75">
      <c r="A23">
        <v>137.35000000000002</v>
      </c>
      <c r="B23">
        <v>2643</v>
      </c>
    </row>
    <row r="24" spans="1:2" x14ac:dyDescent="0.75">
      <c r="A24">
        <v>295.43</v>
      </c>
      <c r="B24">
        <v>48604</v>
      </c>
    </row>
    <row r="25" spans="1:2" x14ac:dyDescent="0.75">
      <c r="A25">
        <v>315.69</v>
      </c>
      <c r="B25">
        <v>72082</v>
      </c>
    </row>
    <row r="26" spans="1:2" x14ac:dyDescent="0.75">
      <c r="A26">
        <v>261.60000000000002</v>
      </c>
      <c r="B26">
        <v>30333</v>
      </c>
    </row>
    <row r="27" spans="1:2" x14ac:dyDescent="0.75">
      <c r="A27">
        <v>263.55</v>
      </c>
      <c r="B27">
        <v>38724</v>
      </c>
    </row>
    <row r="28" spans="1:2" x14ac:dyDescent="0.75">
      <c r="A28">
        <v>103.38</v>
      </c>
      <c r="B28">
        <v>10731</v>
      </c>
    </row>
    <row r="29" spans="1:2" x14ac:dyDescent="0.75">
      <c r="A29">
        <v>237.68</v>
      </c>
      <c r="B29">
        <v>44587</v>
      </c>
    </row>
    <row r="30" spans="1:2" x14ac:dyDescent="0.75">
      <c r="A30">
        <v>247.92000000000002</v>
      </c>
      <c r="B30">
        <v>20657</v>
      </c>
    </row>
    <row r="31" spans="1:2" x14ac:dyDescent="0.75">
      <c r="A31">
        <v>291.84999999999997</v>
      </c>
      <c r="B31">
        <v>47359</v>
      </c>
    </row>
    <row r="32" spans="1:2" x14ac:dyDescent="0.75">
      <c r="A32">
        <v>253.08</v>
      </c>
      <c r="B32">
        <v>21459</v>
      </c>
    </row>
    <row r="33" spans="1:2" x14ac:dyDescent="0.75">
      <c r="A33">
        <v>299.43</v>
      </c>
      <c r="B33">
        <v>13643</v>
      </c>
    </row>
    <row r="34" spans="1:2" x14ac:dyDescent="0.75">
      <c r="A34">
        <v>400.3</v>
      </c>
      <c r="B34">
        <v>57668</v>
      </c>
    </row>
    <row r="35" spans="1:2" x14ac:dyDescent="0.75">
      <c r="A35">
        <v>407.23</v>
      </c>
      <c r="B35">
        <v>28129</v>
      </c>
    </row>
    <row r="36" spans="1:2" x14ac:dyDescent="0.75">
      <c r="A36">
        <v>174.44</v>
      </c>
      <c r="B36">
        <v>13879</v>
      </c>
    </row>
    <row r="37" spans="1:2" x14ac:dyDescent="0.75">
      <c r="A37">
        <v>457.14</v>
      </c>
      <c r="B37">
        <v>41720</v>
      </c>
    </row>
    <row r="38" spans="1:2" x14ac:dyDescent="0.75">
      <c r="A38">
        <v>345.92</v>
      </c>
      <c r="B38">
        <v>83435</v>
      </c>
    </row>
    <row r="39" spans="1:2" x14ac:dyDescent="0.75">
      <c r="A39">
        <v>441.34000000000003</v>
      </c>
      <c r="B39">
        <v>32359</v>
      </c>
    </row>
    <row r="40" spans="1:2" x14ac:dyDescent="0.75">
      <c r="A40">
        <v>439.49</v>
      </c>
      <c r="B40">
        <v>44133</v>
      </c>
    </row>
    <row r="41" spans="1:2" x14ac:dyDescent="0.75">
      <c r="A41">
        <v>166.41000000000003</v>
      </c>
      <c r="B41">
        <v>5400</v>
      </c>
    </row>
    <row r="42" spans="1:2" x14ac:dyDescent="0.75">
      <c r="A42">
        <v>169.58</v>
      </c>
      <c r="B42">
        <v>53845</v>
      </c>
    </row>
    <row r="43" spans="1:2" x14ac:dyDescent="0.75">
      <c r="A43">
        <v>155.81</v>
      </c>
      <c r="B43">
        <v>23047</v>
      </c>
    </row>
    <row r="44" spans="1:2" x14ac:dyDescent="0.75">
      <c r="A44">
        <v>147.94</v>
      </c>
      <c r="B44">
        <v>3100</v>
      </c>
    </row>
    <row r="45" spans="1:2" x14ac:dyDescent="0.75">
      <c r="A45">
        <v>316.52</v>
      </c>
      <c r="B45">
        <v>53072</v>
      </c>
    </row>
    <row r="46" spans="1:2" x14ac:dyDescent="0.75">
      <c r="A46">
        <v>327.33</v>
      </c>
      <c r="B46">
        <v>74544</v>
      </c>
    </row>
    <row r="47" spans="1:2" x14ac:dyDescent="0.75">
      <c r="A47">
        <v>317.51</v>
      </c>
      <c r="B47">
        <v>32602</v>
      </c>
    </row>
    <row r="48" spans="1:2" x14ac:dyDescent="0.75">
      <c r="A48">
        <v>293.11</v>
      </c>
      <c r="B48">
        <v>41614</v>
      </c>
    </row>
    <row r="49" spans="1:2" x14ac:dyDescent="0.75">
      <c r="A49">
        <v>95.4</v>
      </c>
      <c r="B49">
        <v>11299</v>
      </c>
    </row>
    <row r="50" spans="1:2" x14ac:dyDescent="0.75">
      <c r="A50">
        <v>253.89</v>
      </c>
      <c r="B50">
        <v>47998</v>
      </c>
    </row>
    <row r="51" spans="1:2" x14ac:dyDescent="0.75">
      <c r="A51">
        <v>204.66000000000003</v>
      </c>
      <c r="B51">
        <v>23443</v>
      </c>
    </row>
    <row r="52" spans="1:2" x14ac:dyDescent="0.75">
      <c r="A52">
        <v>265.74</v>
      </c>
      <c r="B52">
        <v>51513</v>
      </c>
    </row>
    <row r="53" spans="1:2" x14ac:dyDescent="0.75">
      <c r="A53">
        <v>306.57</v>
      </c>
      <c r="B53">
        <v>23575</v>
      </c>
    </row>
    <row r="54" spans="1:2" x14ac:dyDescent="0.75">
      <c r="A54">
        <v>287.59000000000003</v>
      </c>
      <c r="B54">
        <v>15243</v>
      </c>
    </row>
    <row r="55" spans="1:2" x14ac:dyDescent="0.75">
      <c r="A55">
        <v>470.90999999999997</v>
      </c>
      <c r="B55">
        <v>61654</v>
      </c>
    </row>
    <row r="56" spans="1:2" x14ac:dyDescent="0.75">
      <c r="A56">
        <v>431.7</v>
      </c>
      <c r="B56">
        <v>30380</v>
      </c>
    </row>
    <row r="57" spans="1:2" x14ac:dyDescent="0.75">
      <c r="A57">
        <v>207.87</v>
      </c>
      <c r="B57">
        <v>15484</v>
      </c>
    </row>
    <row r="58" spans="1:2" x14ac:dyDescent="0.75">
      <c r="A58">
        <v>447.46000000000004</v>
      </c>
      <c r="B58">
        <v>44504</v>
      </c>
    </row>
    <row r="59" spans="1:2" x14ac:dyDescent="0.75">
      <c r="A59">
        <v>309.60000000000002</v>
      </c>
      <c r="B59">
        <v>86475</v>
      </c>
    </row>
    <row r="60" spans="1:2" x14ac:dyDescent="0.75">
      <c r="A60">
        <v>428.06</v>
      </c>
      <c r="B60">
        <v>34640</v>
      </c>
    </row>
    <row r="61" spans="1:2" x14ac:dyDescent="0.75">
      <c r="A61">
        <v>486.83000000000004</v>
      </c>
      <c r="B61">
        <v>47567</v>
      </c>
    </row>
    <row r="62" spans="1:2" x14ac:dyDescent="0.75">
      <c r="A62">
        <v>178.01</v>
      </c>
      <c r="B62">
        <v>6076</v>
      </c>
    </row>
    <row r="63" spans="1:2" x14ac:dyDescent="0.75">
      <c r="A63">
        <v>186.66</v>
      </c>
      <c r="B63">
        <v>54644</v>
      </c>
    </row>
    <row r="64" spans="1:2" x14ac:dyDescent="0.75">
      <c r="A64">
        <v>163.81</v>
      </c>
      <c r="B64">
        <v>23820</v>
      </c>
    </row>
    <row r="65" spans="1:2" x14ac:dyDescent="0.75">
      <c r="A65">
        <v>193.31</v>
      </c>
      <c r="B65">
        <v>3666</v>
      </c>
    </row>
    <row r="66" spans="1:2" x14ac:dyDescent="0.75">
      <c r="A66">
        <v>337.11</v>
      </c>
      <c r="B66">
        <v>52529</v>
      </c>
    </row>
    <row r="67" spans="1:2" x14ac:dyDescent="0.75">
      <c r="A67">
        <v>317.2</v>
      </c>
      <c r="B67">
        <v>69010</v>
      </c>
    </row>
    <row r="68" spans="1:2" x14ac:dyDescent="0.75">
      <c r="A68">
        <v>449.32000000000005</v>
      </c>
      <c r="B68">
        <v>31975</v>
      </c>
    </row>
    <row r="69" spans="1:2" x14ac:dyDescent="0.75">
      <c r="A69">
        <v>343.19</v>
      </c>
      <c r="B69">
        <v>40619</v>
      </c>
    </row>
    <row r="70" spans="1:2" x14ac:dyDescent="0.75">
      <c r="A70">
        <v>102.87</v>
      </c>
      <c r="B70">
        <v>11509</v>
      </c>
    </row>
    <row r="71" spans="1:2" x14ac:dyDescent="0.75">
      <c r="A71">
        <v>265.39</v>
      </c>
      <c r="B71">
        <v>46842</v>
      </c>
    </row>
    <row r="72" spans="1:2" x14ac:dyDescent="0.75">
      <c r="A72">
        <v>272.23</v>
      </c>
      <c r="B72">
        <v>23684</v>
      </c>
    </row>
    <row r="73" spans="1:2" x14ac:dyDescent="0.75">
      <c r="A73">
        <v>299.26</v>
      </c>
      <c r="B73">
        <v>50165</v>
      </c>
    </row>
    <row r="74" spans="1:2" x14ac:dyDescent="0.75">
      <c r="A74">
        <v>360.76</v>
      </c>
      <c r="B74">
        <v>23354</v>
      </c>
    </row>
    <row r="75" spans="1:2" x14ac:dyDescent="0.75">
      <c r="A75">
        <v>339.37</v>
      </c>
      <c r="B75">
        <v>15327</v>
      </c>
    </row>
    <row r="76" spans="1:2" x14ac:dyDescent="0.75">
      <c r="A76">
        <v>475.72</v>
      </c>
      <c r="B76">
        <v>59836</v>
      </c>
    </row>
    <row r="77" spans="1:2" x14ac:dyDescent="0.75">
      <c r="A77">
        <v>521.65000000000009</v>
      </c>
      <c r="B77">
        <v>29585</v>
      </c>
    </row>
    <row r="78" spans="1:2" x14ac:dyDescent="0.75">
      <c r="A78">
        <v>252.99</v>
      </c>
      <c r="B78">
        <v>15748</v>
      </c>
    </row>
    <row r="79" spans="1:2" x14ac:dyDescent="0.75">
      <c r="A79">
        <v>475.63</v>
      </c>
      <c r="B79">
        <v>43969</v>
      </c>
    </row>
    <row r="80" spans="1:2" x14ac:dyDescent="0.75">
      <c r="A80">
        <v>311.59000000000003</v>
      </c>
      <c r="B80">
        <v>85420</v>
      </c>
    </row>
    <row r="81" spans="1:2" x14ac:dyDescent="0.75">
      <c r="A81">
        <v>506.65999999999997</v>
      </c>
      <c r="B81">
        <v>33675</v>
      </c>
    </row>
    <row r="82" spans="1:2" x14ac:dyDescent="0.75">
      <c r="A82">
        <v>489.37</v>
      </c>
      <c r="B82">
        <v>46638</v>
      </c>
    </row>
    <row r="83" spans="1:2" x14ac:dyDescent="0.75">
      <c r="A83">
        <v>238.75</v>
      </c>
      <c r="B83">
        <v>6126</v>
      </c>
    </row>
    <row r="84" spans="1:2" x14ac:dyDescent="0.75">
      <c r="A84">
        <v>223.67</v>
      </c>
      <c r="B84">
        <v>51991</v>
      </c>
    </row>
    <row r="85" spans="1:2" x14ac:dyDescent="0.75">
      <c r="A85">
        <v>183.93</v>
      </c>
      <c r="B85">
        <v>24880</v>
      </c>
    </row>
    <row r="86" spans="1:2" x14ac:dyDescent="0.75">
      <c r="A86">
        <v>155.73000000000002</v>
      </c>
      <c r="B86">
        <v>3731</v>
      </c>
    </row>
    <row r="87" spans="1:2" x14ac:dyDescent="0.75">
      <c r="A87">
        <v>302.27</v>
      </c>
      <c r="B87">
        <v>52450</v>
      </c>
    </row>
    <row r="88" spans="1:2" x14ac:dyDescent="0.75">
      <c r="A88">
        <v>315.09000000000003</v>
      </c>
      <c r="B88">
        <v>59329</v>
      </c>
    </row>
    <row r="89" spans="1:2" x14ac:dyDescent="0.75">
      <c r="A89">
        <v>426.70000000000005</v>
      </c>
      <c r="B89">
        <v>30498</v>
      </c>
    </row>
    <row r="90" spans="1:2" x14ac:dyDescent="0.75">
      <c r="A90">
        <v>291.31</v>
      </c>
      <c r="B90">
        <v>39069</v>
      </c>
    </row>
    <row r="91" spans="1:2" x14ac:dyDescent="0.75">
      <c r="A91">
        <v>135.69999999999999</v>
      </c>
      <c r="B91">
        <v>10137</v>
      </c>
    </row>
    <row r="92" spans="1:2" x14ac:dyDescent="0.75">
      <c r="A92">
        <v>254.48000000000002</v>
      </c>
      <c r="B92">
        <v>46255</v>
      </c>
    </row>
    <row r="93" spans="1:2" x14ac:dyDescent="0.75">
      <c r="A93">
        <v>225.67</v>
      </c>
      <c r="B93">
        <v>22955</v>
      </c>
    </row>
    <row r="94" spans="1:2" x14ac:dyDescent="0.75">
      <c r="A94">
        <v>253.39</v>
      </c>
      <c r="B94">
        <v>48635</v>
      </c>
    </row>
    <row r="95" spans="1:2" x14ac:dyDescent="0.75">
      <c r="A95">
        <v>332.71000000000004</v>
      </c>
      <c r="B95">
        <v>22198</v>
      </c>
    </row>
    <row r="96" spans="1:2" x14ac:dyDescent="0.75">
      <c r="A96">
        <v>335.38</v>
      </c>
      <c r="B96">
        <v>14148</v>
      </c>
    </row>
    <row r="97" spans="1:2" x14ac:dyDescent="0.75">
      <c r="A97">
        <v>433.65</v>
      </c>
      <c r="B97">
        <v>61124</v>
      </c>
    </row>
    <row r="98" spans="1:2" x14ac:dyDescent="0.75">
      <c r="A98">
        <v>441.52000000000004</v>
      </c>
      <c r="B98">
        <v>27090</v>
      </c>
    </row>
    <row r="99" spans="1:2" x14ac:dyDescent="0.75">
      <c r="A99">
        <v>216.25</v>
      </c>
      <c r="B99">
        <v>15737</v>
      </c>
    </row>
    <row r="100" spans="1:2" x14ac:dyDescent="0.75">
      <c r="A100">
        <v>385.77</v>
      </c>
      <c r="B100">
        <v>41965</v>
      </c>
    </row>
    <row r="101" spans="1:2" x14ac:dyDescent="0.75">
      <c r="A101">
        <v>269.14</v>
      </c>
      <c r="B101">
        <v>87184</v>
      </c>
    </row>
    <row r="102" spans="1:2" x14ac:dyDescent="0.75">
      <c r="A102">
        <v>438.70000000000005</v>
      </c>
      <c r="B102">
        <v>31746</v>
      </c>
    </row>
    <row r="103" spans="1:2" x14ac:dyDescent="0.75">
      <c r="A103">
        <v>444.16999999999996</v>
      </c>
      <c r="B103">
        <v>45205</v>
      </c>
    </row>
    <row r="104" spans="1:2" x14ac:dyDescent="0.75">
      <c r="A104">
        <v>164.82999999999998</v>
      </c>
      <c r="B104">
        <v>6086</v>
      </c>
    </row>
    <row r="105" spans="1:2" x14ac:dyDescent="0.75">
      <c r="A105">
        <v>200.35</v>
      </c>
      <c r="B105">
        <v>52327</v>
      </c>
    </row>
    <row r="106" spans="1:2" x14ac:dyDescent="0.75">
      <c r="A106">
        <v>163.13</v>
      </c>
      <c r="B106">
        <v>23863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CB56-EF4F-4692-86D9-204452EE71CB}">
  <dimension ref="A1:I18"/>
  <sheetViews>
    <sheetView workbookViewId="0">
      <selection activeCell="E20" sqref="E20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0.43460369674733118</v>
      </c>
    </row>
    <row r="5" spans="1:9" x14ac:dyDescent="0.75">
      <c r="A5" s="1" t="s">
        <v>43</v>
      </c>
      <c r="B5" s="1">
        <v>0.18888037322644621</v>
      </c>
    </row>
    <row r="6" spans="1:9" x14ac:dyDescent="0.75">
      <c r="A6" s="1" t="s">
        <v>44</v>
      </c>
      <c r="B6" s="1">
        <v>0.18100542539369327</v>
      </c>
    </row>
    <row r="7" spans="1:9" x14ac:dyDescent="0.75">
      <c r="A7" s="1" t="s">
        <v>45</v>
      </c>
      <c r="B7" s="1">
        <v>99.956703517916381</v>
      </c>
    </row>
    <row r="8" spans="1:9" ht="15.5" thickBot="1" x14ac:dyDescent="0.9">
      <c r="A8" s="2" t="s">
        <v>46</v>
      </c>
      <c r="B8" s="2">
        <v>105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1</v>
      </c>
      <c r="C12" s="1">
        <v>239642.03386196319</v>
      </c>
      <c r="D12" s="1">
        <v>239642.03386196319</v>
      </c>
      <c r="E12" s="1">
        <v>23.984968184915179</v>
      </c>
      <c r="F12" s="1">
        <v>3.6139949985010673E-6</v>
      </c>
    </row>
    <row r="13" spans="1:9" x14ac:dyDescent="0.75">
      <c r="A13" s="1" t="s">
        <v>49</v>
      </c>
      <c r="B13" s="1">
        <v>103</v>
      </c>
      <c r="C13" s="1">
        <v>1029108.2855513698</v>
      </c>
      <c r="D13" s="1">
        <v>9991.3425781686383</v>
      </c>
      <c r="E13" s="1"/>
      <c r="F13" s="1"/>
    </row>
    <row r="14" spans="1:9" ht="15.5" thickBot="1" x14ac:dyDescent="0.9">
      <c r="A14" s="2" t="s">
        <v>50</v>
      </c>
      <c r="B14" s="2">
        <v>104</v>
      </c>
      <c r="C14" s="2">
        <v>1268750.319413333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209.64562388325785</v>
      </c>
      <c r="C17" s="1">
        <v>19.247192133517814</v>
      </c>
      <c r="D17" s="1">
        <v>10.89227054153903</v>
      </c>
      <c r="E17" s="1">
        <v>7.7043175249800727E-19</v>
      </c>
      <c r="F17" s="1">
        <v>171.47335783728619</v>
      </c>
      <c r="G17" s="1">
        <v>247.81788992922952</v>
      </c>
      <c r="H17" s="1">
        <v>171.47335783728619</v>
      </c>
      <c r="I17" s="1">
        <v>247.81788992922952</v>
      </c>
    </row>
    <row r="18" spans="1:9" ht="15.5" thickBot="1" x14ac:dyDescent="0.9">
      <c r="A18" s="2" t="s">
        <v>64</v>
      </c>
      <c r="B18" s="2">
        <v>2.2919483609830779E-3</v>
      </c>
      <c r="C18" s="2">
        <v>4.6798857967728438E-4</v>
      </c>
      <c r="D18" s="2">
        <v>4.8974450670645853</v>
      </c>
      <c r="E18" s="2">
        <v>3.6139949985009864E-6</v>
      </c>
      <c r="F18" s="2">
        <v>1.363803390745662E-3</v>
      </c>
      <c r="G18" s="2">
        <v>3.220093331220494E-3</v>
      </c>
      <c r="H18" s="2">
        <v>1.363803390745662E-3</v>
      </c>
      <c r="I18" s="2">
        <v>3.220093331220494E-3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E8F8-0B1E-4197-BB3E-F8F7AD71BB05}">
  <dimension ref="A1:J22"/>
  <sheetViews>
    <sheetView zoomScale="85" zoomScaleNormal="85" workbookViewId="0">
      <selection activeCell="C22" sqref="C22"/>
    </sheetView>
  </sheetViews>
  <sheetFormatPr defaultRowHeight="14.75" x14ac:dyDescent="0.75"/>
  <cols>
    <col min="1" max="2" width="23.90625" bestFit="1" customWidth="1"/>
    <col min="3" max="3" width="39.76953125" bestFit="1" customWidth="1"/>
    <col min="4" max="4" width="26.86328125" bestFit="1" customWidth="1"/>
    <col min="6" max="6" width="11" bestFit="1" customWidth="1"/>
    <col min="7" max="7" width="11.86328125" bestFit="1" customWidth="1"/>
    <col min="9" max="9" width="11.58984375" bestFit="1" customWidth="1"/>
    <col min="10" max="10" width="12.453125" bestFit="1" customWidth="1"/>
  </cols>
  <sheetData>
    <row r="1" spans="1:10" x14ac:dyDescent="0.75">
      <c r="A1" t="s">
        <v>15</v>
      </c>
      <c r="B1" t="s">
        <v>75</v>
      </c>
      <c r="C1" t="s">
        <v>77</v>
      </c>
      <c r="D1" t="s">
        <v>74</v>
      </c>
      <c r="G1" t="s">
        <v>57</v>
      </c>
      <c r="J1" t="s">
        <v>57</v>
      </c>
    </row>
    <row r="2" spans="1:10" x14ac:dyDescent="0.75">
      <c r="A2" t="s">
        <v>20</v>
      </c>
      <c r="B2">
        <v>37.4</v>
      </c>
      <c r="C2">
        <v>8</v>
      </c>
      <c r="D2">
        <v>52.8</v>
      </c>
      <c r="F2" t="s">
        <v>51</v>
      </c>
      <c r="G2">
        <v>81.440916200593506</v>
      </c>
      <c r="I2" t="s">
        <v>51</v>
      </c>
      <c r="J2">
        <v>140.24725067385444</v>
      </c>
    </row>
    <row r="3" spans="1:10" x14ac:dyDescent="0.75">
      <c r="A3" t="s">
        <v>21</v>
      </c>
      <c r="B3">
        <v>75.900000000000006</v>
      </c>
      <c r="C3">
        <v>15</v>
      </c>
      <c r="D3">
        <v>156.63</v>
      </c>
      <c r="F3" t="s">
        <v>79</v>
      </c>
      <c r="G3">
        <v>0.66601345576270787</v>
      </c>
      <c r="I3" t="s">
        <v>76</v>
      </c>
      <c r="J3">
        <v>-6.8617250673854429</v>
      </c>
    </row>
    <row r="4" spans="1:10" x14ac:dyDescent="0.75">
      <c r="A4" t="s">
        <v>22</v>
      </c>
      <c r="B4">
        <v>8.8000000000000025</v>
      </c>
      <c r="C4">
        <v>16</v>
      </c>
      <c r="D4">
        <v>128.69999999999999</v>
      </c>
    </row>
    <row r="5" spans="1:10" x14ac:dyDescent="0.75">
      <c r="A5" t="s">
        <v>23</v>
      </c>
      <c r="B5">
        <v>2</v>
      </c>
      <c r="C5">
        <v>16</v>
      </c>
      <c r="D5">
        <v>107.9</v>
      </c>
    </row>
    <row r="6" spans="1:10" x14ac:dyDescent="0.75">
      <c r="A6" t="s">
        <v>24</v>
      </c>
      <c r="B6">
        <v>89.600000000000009</v>
      </c>
      <c r="C6">
        <v>1</v>
      </c>
      <c r="D6">
        <v>161</v>
      </c>
    </row>
    <row r="7" spans="1:10" x14ac:dyDescent="0.75">
      <c r="A7" t="s">
        <v>25</v>
      </c>
      <c r="B7">
        <v>3.1</v>
      </c>
      <c r="C7">
        <v>19</v>
      </c>
      <c r="D7">
        <v>100.2</v>
      </c>
    </row>
    <row r="8" spans="1:10" x14ac:dyDescent="0.75">
      <c r="A8" t="s">
        <v>26</v>
      </c>
      <c r="B8">
        <v>87.100000000000009</v>
      </c>
      <c r="C8">
        <v>14</v>
      </c>
      <c r="D8">
        <v>144.9</v>
      </c>
    </row>
    <row r="9" spans="1:10" x14ac:dyDescent="0.75">
      <c r="A9" t="s">
        <v>27</v>
      </c>
      <c r="B9">
        <v>7.8999999999999986</v>
      </c>
      <c r="C9">
        <v>7</v>
      </c>
      <c r="D9">
        <v>60.76</v>
      </c>
    </row>
    <row r="10" spans="1:10" x14ac:dyDescent="0.75">
      <c r="A10" t="s">
        <v>28</v>
      </c>
      <c r="B10">
        <v>9.3999999999999986</v>
      </c>
      <c r="C10">
        <v>10</v>
      </c>
      <c r="D10">
        <v>51.83</v>
      </c>
    </row>
    <row r="11" spans="1:10" x14ac:dyDescent="0.75">
      <c r="A11" t="s">
        <v>29</v>
      </c>
      <c r="B11">
        <v>91.7</v>
      </c>
      <c r="C11">
        <v>11</v>
      </c>
      <c r="D11">
        <v>144.63</v>
      </c>
    </row>
    <row r="12" spans="1:10" x14ac:dyDescent="0.75">
      <c r="A12" t="s">
        <v>30</v>
      </c>
      <c r="B12">
        <v>33</v>
      </c>
      <c r="C12">
        <v>13</v>
      </c>
      <c r="D12">
        <v>137.44999999999999</v>
      </c>
    </row>
    <row r="13" spans="1:10" x14ac:dyDescent="0.75">
      <c r="A13" t="s">
        <v>31</v>
      </c>
      <c r="B13">
        <v>93.2</v>
      </c>
      <c r="C13">
        <v>4</v>
      </c>
      <c r="D13">
        <v>184</v>
      </c>
    </row>
    <row r="14" spans="1:10" x14ac:dyDescent="0.75">
      <c r="A14" t="s">
        <v>32</v>
      </c>
      <c r="B14">
        <v>247.99999999999997</v>
      </c>
      <c r="C14">
        <v>3</v>
      </c>
      <c r="D14">
        <v>210.05</v>
      </c>
    </row>
    <row r="15" spans="1:10" x14ac:dyDescent="0.75">
      <c r="A15" t="s">
        <v>33</v>
      </c>
      <c r="B15">
        <v>37.6</v>
      </c>
      <c r="C15">
        <v>22</v>
      </c>
      <c r="D15">
        <v>88.73</v>
      </c>
    </row>
    <row r="16" spans="1:10" x14ac:dyDescent="0.75">
      <c r="A16" t="s">
        <v>34</v>
      </c>
      <c r="B16">
        <v>140.79999999999998</v>
      </c>
      <c r="C16">
        <v>2</v>
      </c>
      <c r="D16">
        <v>213.8</v>
      </c>
    </row>
    <row r="17" spans="1:4" x14ac:dyDescent="0.75">
      <c r="A17" t="s">
        <v>35</v>
      </c>
      <c r="B17">
        <v>76.400000000000006</v>
      </c>
      <c r="C17">
        <v>5</v>
      </c>
      <c r="D17">
        <v>112.37</v>
      </c>
    </row>
    <row r="18" spans="1:4" x14ac:dyDescent="0.75">
      <c r="A18" t="s">
        <v>36</v>
      </c>
      <c r="B18">
        <v>102.89999999999999</v>
      </c>
      <c r="C18">
        <v>1</v>
      </c>
      <c r="D18">
        <v>208.33</v>
      </c>
    </row>
    <row r="19" spans="1:4" x14ac:dyDescent="0.75">
      <c r="A19" t="s">
        <v>37</v>
      </c>
      <c r="B19">
        <v>251.5</v>
      </c>
      <c r="C19">
        <v>6</v>
      </c>
      <c r="D19">
        <v>231.07</v>
      </c>
    </row>
    <row r="20" spans="1:4" x14ac:dyDescent="0.75">
      <c r="A20" t="s">
        <v>38</v>
      </c>
      <c r="B20">
        <v>4.6999999999999993</v>
      </c>
      <c r="C20">
        <v>15</v>
      </c>
      <c r="D20">
        <v>68</v>
      </c>
    </row>
    <row r="21" spans="1:4" x14ac:dyDescent="0.75">
      <c r="A21" t="s">
        <v>39</v>
      </c>
      <c r="B21">
        <v>31.6</v>
      </c>
      <c r="C21">
        <v>12</v>
      </c>
      <c r="D21">
        <v>50.09</v>
      </c>
    </row>
    <row r="22" spans="1:4" x14ac:dyDescent="0.75">
      <c r="A22" t="s">
        <v>6</v>
      </c>
      <c r="B22">
        <v>35.9</v>
      </c>
      <c r="C22" t="s">
        <v>8</v>
      </c>
      <c r="D22">
        <v>75.06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222E-2C58-4AF4-9AFA-2B26880868DE}">
  <dimension ref="A1:I19"/>
  <sheetViews>
    <sheetView workbookViewId="0">
      <selection activeCell="A19" sqref="A19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0.82071593953460553</v>
      </c>
    </row>
    <row r="5" spans="1:9" x14ac:dyDescent="0.75">
      <c r="A5" s="1" t="s">
        <v>43</v>
      </c>
      <c r="B5" s="1">
        <v>0.67357465340617029</v>
      </c>
    </row>
    <row r="6" spans="1:9" x14ac:dyDescent="0.75">
      <c r="A6" s="1" t="s">
        <v>44</v>
      </c>
      <c r="B6" s="1">
        <v>0.63517167145395503</v>
      </c>
    </row>
    <row r="7" spans="1:9" x14ac:dyDescent="0.75">
      <c r="A7" s="1" t="s">
        <v>45</v>
      </c>
      <c r="B7" s="1">
        <v>35.419733028468436</v>
      </c>
    </row>
    <row r="8" spans="1:9" ht="15.5" thickBot="1" x14ac:dyDescent="0.9">
      <c r="A8" s="2" t="s">
        <v>46</v>
      </c>
      <c r="B8" s="2">
        <v>20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2</v>
      </c>
      <c r="C12" s="1">
        <v>44008.984827264379</v>
      </c>
      <c r="D12" s="1">
        <v>22004.49241363219</v>
      </c>
      <c r="E12" s="1">
        <v>17.539644557922554</v>
      </c>
      <c r="F12" s="1">
        <v>7.3648334195203748E-5</v>
      </c>
    </row>
    <row r="13" spans="1:9" x14ac:dyDescent="0.75">
      <c r="A13" s="1" t="s">
        <v>49</v>
      </c>
      <c r="B13" s="1">
        <v>17</v>
      </c>
      <c r="C13" s="1">
        <v>21327.477292735624</v>
      </c>
      <c r="D13" s="1">
        <v>1254.5574878079779</v>
      </c>
      <c r="E13" s="1"/>
      <c r="F13" s="1"/>
    </row>
    <row r="14" spans="1:9" ht="15.5" thickBot="1" x14ac:dyDescent="0.9">
      <c r="A14" s="2" t="s">
        <v>50</v>
      </c>
      <c r="B14" s="2">
        <v>19</v>
      </c>
      <c r="C14" s="2">
        <v>65336.462120000004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92.054269270782612</v>
      </c>
      <c r="C17" s="1">
        <v>24.487258741542846</v>
      </c>
      <c r="D17" s="1">
        <v>3.7592721276968315</v>
      </c>
      <c r="E17" s="1">
        <v>1.5631349766723206E-3</v>
      </c>
      <c r="F17" s="1">
        <v>40.390669319440448</v>
      </c>
      <c r="G17" s="1">
        <v>143.71786922212476</v>
      </c>
      <c r="H17" s="1">
        <v>40.390669319440448</v>
      </c>
      <c r="I17" s="1">
        <v>143.71786922212476</v>
      </c>
    </row>
    <row r="18" spans="1:9" x14ac:dyDescent="0.75">
      <c r="A18" s="1" t="s">
        <v>64</v>
      </c>
      <c r="B18" s="1">
        <v>0.62474893878292448</v>
      </c>
      <c r="C18" s="1">
        <v>0.13674875937962905</v>
      </c>
      <c r="D18" s="1">
        <v>4.5685894454702529</v>
      </c>
      <c r="E18" s="1">
        <v>2.7272311494009737E-4</v>
      </c>
      <c r="F18" s="1">
        <v>0.3362342759944032</v>
      </c>
      <c r="G18" s="1">
        <v>0.9132636015714457</v>
      </c>
      <c r="H18" s="1">
        <v>0.3362342759944032</v>
      </c>
      <c r="I18" s="1">
        <v>0.9132636015714457</v>
      </c>
    </row>
    <row r="19" spans="1:9" ht="15.5" thickBot="1" x14ac:dyDescent="0.9">
      <c r="A19" s="2" t="s">
        <v>78</v>
      </c>
      <c r="B19" s="2">
        <v>-0.61430357558034943</v>
      </c>
      <c r="C19" s="2">
        <v>1.6035105113144343</v>
      </c>
      <c r="D19" s="2">
        <v>-0.38309918846543184</v>
      </c>
      <c r="E19" s="2">
        <v>0.7063944270111896</v>
      </c>
      <c r="F19" s="2">
        <v>-3.99741503157101</v>
      </c>
      <c r="G19" s="2">
        <v>2.7688078804103116</v>
      </c>
      <c r="H19" s="2">
        <v>-3.99741503157101</v>
      </c>
      <c r="I19" s="2">
        <v>2.7688078804103116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EBAC-B9B1-46EF-9652-6E093CF3A8CD}">
  <dimension ref="A1:I18"/>
  <sheetViews>
    <sheetView tabSelected="1" workbookViewId="0">
      <selection activeCell="G21" sqref="G21"/>
    </sheetView>
  </sheetViews>
  <sheetFormatPr defaultRowHeight="14.75" x14ac:dyDescent="0.75"/>
  <sheetData>
    <row r="1" spans="1:9" x14ac:dyDescent="0.75">
      <c r="A1" t="s">
        <v>40</v>
      </c>
    </row>
    <row r="2" spans="1:9" ht="15.5" thickBot="1" x14ac:dyDescent="0.9"/>
    <row r="3" spans="1:9" x14ac:dyDescent="0.75">
      <c r="A3" s="4" t="s">
        <v>41</v>
      </c>
      <c r="B3" s="4"/>
    </row>
    <row r="4" spans="1:9" x14ac:dyDescent="0.75">
      <c r="A4" s="1" t="s">
        <v>42</v>
      </c>
      <c r="B4" s="1">
        <v>0.81894830346081482</v>
      </c>
    </row>
    <row r="5" spans="1:9" x14ac:dyDescent="0.75">
      <c r="A5" s="1" t="s">
        <v>43</v>
      </c>
      <c r="B5" s="1">
        <v>0.67067632374134689</v>
      </c>
    </row>
    <row r="6" spans="1:9" x14ac:dyDescent="0.75">
      <c r="A6" s="1" t="s">
        <v>44</v>
      </c>
      <c r="B6" s="1">
        <v>0.653343498675102</v>
      </c>
    </row>
    <row r="7" spans="1:9" x14ac:dyDescent="0.75">
      <c r="A7" s="1" t="s">
        <v>45</v>
      </c>
      <c r="B7" s="1">
        <v>34.402029269857984</v>
      </c>
    </row>
    <row r="8" spans="1:9" ht="15.5" thickBot="1" x14ac:dyDescent="0.9">
      <c r="A8" s="2" t="s">
        <v>46</v>
      </c>
      <c r="B8" s="2">
        <v>21</v>
      </c>
    </row>
    <row r="10" spans="1:9" ht="15.5" thickBot="1" x14ac:dyDescent="0.9">
      <c r="A10" t="s">
        <v>47</v>
      </c>
    </row>
    <row r="11" spans="1:9" x14ac:dyDescent="0.75">
      <c r="A11" s="3"/>
      <c r="B11" s="3" t="s">
        <v>52</v>
      </c>
      <c r="C11" s="3" t="s">
        <v>53</v>
      </c>
      <c r="D11" s="3" t="s">
        <v>54</v>
      </c>
      <c r="E11" s="3" t="s">
        <v>55</v>
      </c>
      <c r="F11" s="3" t="s">
        <v>56</v>
      </c>
    </row>
    <row r="12" spans="1:9" x14ac:dyDescent="0.75">
      <c r="A12" s="1" t="s">
        <v>48</v>
      </c>
      <c r="B12" s="1">
        <v>1</v>
      </c>
      <c r="C12" s="1">
        <v>45794.333574486569</v>
      </c>
      <c r="D12" s="1">
        <v>45794.333574486569</v>
      </c>
      <c r="E12" s="1">
        <v>38.693999459295696</v>
      </c>
      <c r="F12" s="1">
        <v>5.6408553788757552E-6</v>
      </c>
    </row>
    <row r="13" spans="1:9" x14ac:dyDescent="0.75">
      <c r="A13" s="1" t="s">
        <v>49</v>
      </c>
      <c r="B13" s="1">
        <v>19</v>
      </c>
      <c r="C13" s="1">
        <v>22486.492739799149</v>
      </c>
      <c r="D13" s="1">
        <v>1183.4996178841657</v>
      </c>
      <c r="E13" s="1"/>
      <c r="F13" s="1"/>
    </row>
    <row r="14" spans="1:9" ht="15.5" thickBot="1" x14ac:dyDescent="0.9">
      <c r="A14" s="2" t="s">
        <v>50</v>
      </c>
      <c r="B14" s="2">
        <v>20</v>
      </c>
      <c r="C14" s="2">
        <v>68280.826314285718</v>
      </c>
      <c r="D14" s="2"/>
      <c r="E14" s="2"/>
      <c r="F14" s="2"/>
    </row>
    <row r="15" spans="1:9" ht="15.5" thickBot="1" x14ac:dyDescent="0.9"/>
    <row r="16" spans="1:9" x14ac:dyDescent="0.75">
      <c r="A16" s="3"/>
      <c r="B16" s="3" t="s">
        <v>57</v>
      </c>
      <c r="C16" s="3" t="s">
        <v>45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</row>
    <row r="17" spans="1:9" x14ac:dyDescent="0.75">
      <c r="A17" s="1" t="s">
        <v>51</v>
      </c>
      <c r="B17" s="1">
        <v>81.440916200593506</v>
      </c>
      <c r="C17" s="1">
        <v>10.602563979781632</v>
      </c>
      <c r="D17" s="1">
        <v>7.6812473243166268</v>
      </c>
      <c r="E17" s="1">
        <v>3.0493349474742662E-7</v>
      </c>
      <c r="F17" s="1">
        <v>59.249494752507452</v>
      </c>
      <c r="G17" s="1">
        <v>103.63233764867957</v>
      </c>
      <c r="H17" s="1">
        <v>59.249494752507452</v>
      </c>
      <c r="I17" s="1">
        <v>103.63233764867957</v>
      </c>
    </row>
    <row r="18" spans="1:9" ht="15.5" thickBot="1" x14ac:dyDescent="0.9">
      <c r="A18" s="2" t="s">
        <v>64</v>
      </c>
      <c r="B18" s="2">
        <v>0.66601345576270787</v>
      </c>
      <c r="C18" s="2">
        <v>0.10706837044691681</v>
      </c>
      <c r="D18" s="2">
        <v>6.2204501010212834</v>
      </c>
      <c r="E18" s="2">
        <v>5.6408553788757552E-6</v>
      </c>
      <c r="F18" s="2">
        <v>0.44191678095101122</v>
      </c>
      <c r="G18" s="2">
        <v>0.89011013057440458</v>
      </c>
      <c r="H18" s="2">
        <v>0.44191678095101122</v>
      </c>
      <c r="I18" s="2">
        <v>0.89011013057440458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GDP Predictions</vt:lpstr>
      <vt:lpstr>Population Predictions</vt:lpstr>
      <vt:lpstr>Attendance and Matchday Revenue</vt:lpstr>
      <vt:lpstr>Regression Attendance and Match</vt:lpstr>
      <vt:lpstr>GDP vs Total Revenue</vt:lpstr>
      <vt:lpstr>Regression GDP and Total Revenu</vt:lpstr>
      <vt:lpstr>Social Media and Commercial Rev</vt:lpstr>
      <vt:lpstr>Regression ComRev Social Rank</vt:lpstr>
      <vt:lpstr>Regression ComRev Social</vt:lpstr>
      <vt:lpstr>Regression Social Rank</vt:lpstr>
      <vt:lpstr>Expenses</vt:lpstr>
      <vt:lpstr>Regression Exp Att Social</vt:lpstr>
      <vt:lpstr>Expected Profit</vt:lpstr>
      <vt:lpstr>Inflation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 Athans</dc:creator>
  <cp:lastModifiedBy>Kosta</cp:lastModifiedBy>
  <dcterms:created xsi:type="dcterms:W3CDTF">2022-03-19T05:11:24Z</dcterms:created>
  <dcterms:modified xsi:type="dcterms:W3CDTF">2022-03-20T04:53:48Z</dcterms:modified>
</cp:coreProperties>
</file>