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7354412710281aa/Documentos/Courses_Projects/456qwmx1fv7d-uebgfp5speza-Python-for-DS-and-Python-for-ML/"/>
    </mc:Choice>
  </mc:AlternateContent>
  <xr:revisionPtr revIDLastSave="2877" documentId="11_9FF55F11311832274F2C4C60BD9B35C051241F15" xr6:coauthVersionLast="47" xr6:coauthVersionMax="47" xr10:uidLastSave="{D6F2FD8A-FBAC-44D9-B136-54D006E91C73}"/>
  <bookViews>
    <workbookView xWindow="-120" yWindow="-120" windowWidth="38640" windowHeight="21240" activeTab="2" xr2:uid="{00000000-000D-0000-FFFF-FFFF00000000}"/>
  </bookViews>
  <sheets>
    <sheet name="Servings" sheetId="15" r:id="rId1"/>
    <sheet name="MealTime" sheetId="12" r:id="rId2"/>
    <sheet name="AddBarcode" sheetId="16" r:id="rId3"/>
    <sheet name="Rest day" sheetId="11" r:id="rId4"/>
    <sheet name="Leaning" sheetId="13" r:id="rId5"/>
  </sheets>
  <definedNames>
    <definedName name="DynamicMeasurements">OFFSET(#REF!,0,0,1,IF(#REF!&lt;&gt;"",2,1))</definedName>
    <definedName name="ExternalData_1" localSheetId="0" hidden="1">Servings!$A$1:$Y$88</definedName>
    <definedName name="food_name">Serving[food_name]</definedName>
    <definedName name="MealTime">MealTime!$A$2:$A$8</definedName>
    <definedName name="Type_of_day">MealTime!$C$2:$C$6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8" i="15" l="1"/>
  <c r="L88" i="15"/>
  <c r="M88" i="15"/>
  <c r="N88" i="15"/>
  <c r="O88" i="15"/>
  <c r="P88" i="15"/>
  <c r="Q88" i="15"/>
  <c r="R88" i="15"/>
  <c r="S88" i="15"/>
  <c r="T88" i="15"/>
  <c r="U88" i="15"/>
  <c r="V88" i="15"/>
  <c r="W88" i="15"/>
  <c r="X88" i="15"/>
  <c r="Y88" i="15"/>
  <c r="J88" i="15"/>
  <c r="I88" i="15"/>
  <c r="H88" i="15"/>
  <c r="AU32" i="13"/>
  <c r="AT32" i="13"/>
  <c r="AS32" i="13"/>
  <c r="AR32" i="13"/>
  <c r="AQ32" i="13"/>
  <c r="AP32" i="13"/>
  <c r="AO32" i="13"/>
  <c r="AN32" i="13"/>
  <c r="AM32" i="13"/>
  <c r="AL32" i="13"/>
  <c r="AK32" i="13"/>
  <c r="AJ32" i="13"/>
  <c r="AI32" i="13"/>
  <c r="AH32" i="13"/>
  <c r="AG32" i="13"/>
  <c r="AF32" i="13"/>
  <c r="AE32" i="13"/>
  <c r="AD32" i="13"/>
  <c r="AC32" i="13"/>
  <c r="AB32" i="13"/>
  <c r="AA32" i="13"/>
  <c r="Z32" i="13"/>
  <c r="D32" i="13"/>
  <c r="C32" i="13"/>
  <c r="AU31" i="13"/>
  <c r="AT31" i="13"/>
  <c r="AS31" i="13"/>
  <c r="AR31" i="13"/>
  <c r="AQ31" i="13"/>
  <c r="AP31" i="13"/>
  <c r="AO31" i="13"/>
  <c r="AN31" i="13"/>
  <c r="AM31" i="13"/>
  <c r="AL31" i="13"/>
  <c r="AK31" i="13"/>
  <c r="AJ31" i="13"/>
  <c r="AI31" i="13"/>
  <c r="AH31" i="13"/>
  <c r="AG31" i="13"/>
  <c r="AF31" i="13"/>
  <c r="AE31" i="13"/>
  <c r="AD31" i="13"/>
  <c r="AC31" i="13"/>
  <c r="AB31" i="13"/>
  <c r="AA31" i="13"/>
  <c r="Z31" i="13"/>
  <c r="D31" i="13"/>
  <c r="C31" i="13"/>
  <c r="AU30" i="13"/>
  <c r="AT30" i="13"/>
  <c r="AS30" i="13"/>
  <c r="AR30" i="13"/>
  <c r="AQ30" i="13"/>
  <c r="AP30" i="13"/>
  <c r="AO30" i="13"/>
  <c r="AN30" i="13"/>
  <c r="AM30" i="13"/>
  <c r="AL30" i="13"/>
  <c r="AK30" i="13"/>
  <c r="AJ30" i="13"/>
  <c r="AI30" i="13"/>
  <c r="AH30" i="13"/>
  <c r="AG30" i="13"/>
  <c r="AF30" i="13"/>
  <c r="AE30" i="13"/>
  <c r="AD30" i="13"/>
  <c r="AC30" i="13"/>
  <c r="AB30" i="13"/>
  <c r="AA30" i="13"/>
  <c r="Z30" i="13"/>
  <c r="D30" i="13"/>
  <c r="C30" i="13"/>
  <c r="AU29" i="13"/>
  <c r="AT29" i="13"/>
  <c r="AS29" i="13"/>
  <c r="AR29" i="13"/>
  <c r="AQ29" i="13"/>
  <c r="AP29" i="13"/>
  <c r="AO29" i="13"/>
  <c r="AN29" i="13"/>
  <c r="AM29" i="13"/>
  <c r="AL29" i="13"/>
  <c r="AK29" i="13"/>
  <c r="AJ29" i="13"/>
  <c r="AI29" i="13"/>
  <c r="AH29" i="13"/>
  <c r="AG29" i="13"/>
  <c r="AF29" i="13"/>
  <c r="AE29" i="13"/>
  <c r="AD29" i="13"/>
  <c r="AC29" i="13"/>
  <c r="AB29" i="13"/>
  <c r="AA29" i="13"/>
  <c r="Z29" i="13"/>
  <c r="D29" i="13"/>
  <c r="C29" i="13"/>
  <c r="AU28" i="13"/>
  <c r="AT28" i="13"/>
  <c r="AS28" i="13"/>
  <c r="AR28" i="13"/>
  <c r="AQ28" i="13"/>
  <c r="AP28" i="13"/>
  <c r="AO28" i="13"/>
  <c r="AN28" i="13"/>
  <c r="AM28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D28" i="13"/>
  <c r="C28" i="13"/>
  <c r="AU27" i="13"/>
  <c r="AT27" i="13"/>
  <c r="AS27" i="13"/>
  <c r="AR27" i="13"/>
  <c r="AQ27" i="13"/>
  <c r="AP27" i="13"/>
  <c r="AO27" i="13"/>
  <c r="AN27" i="13"/>
  <c r="AM27" i="13"/>
  <c r="AL27" i="13"/>
  <c r="AK27" i="13"/>
  <c r="AJ27" i="13"/>
  <c r="AI27" i="13"/>
  <c r="AH27" i="13"/>
  <c r="AG27" i="13"/>
  <c r="AF27" i="13"/>
  <c r="AE27" i="13"/>
  <c r="AD27" i="13"/>
  <c r="AC27" i="13"/>
  <c r="AB27" i="13"/>
  <c r="AA27" i="13"/>
  <c r="Z27" i="13"/>
  <c r="G27" i="13" s="1"/>
  <c r="D27" i="13"/>
  <c r="C27" i="13"/>
  <c r="AU26" i="13"/>
  <c r="AT26" i="13"/>
  <c r="AS26" i="13"/>
  <c r="AR26" i="13"/>
  <c r="AQ26" i="13"/>
  <c r="AP26" i="13"/>
  <c r="AO26" i="13"/>
  <c r="AN26" i="13"/>
  <c r="AM26" i="13"/>
  <c r="AL26" i="13"/>
  <c r="AK26" i="13"/>
  <c r="AJ26" i="13"/>
  <c r="AI26" i="13"/>
  <c r="AH26" i="13"/>
  <c r="AG26" i="13"/>
  <c r="AF26" i="13"/>
  <c r="AE26" i="13"/>
  <c r="AD26" i="13"/>
  <c r="AC26" i="13"/>
  <c r="AB26" i="13"/>
  <c r="AA26" i="13"/>
  <c r="Z26" i="13"/>
  <c r="D26" i="13"/>
  <c r="C26" i="13"/>
  <c r="AU25" i="13"/>
  <c r="AT25" i="13"/>
  <c r="AS25" i="13"/>
  <c r="AR25" i="13"/>
  <c r="AQ25" i="13"/>
  <c r="AP25" i="13"/>
  <c r="AO25" i="13"/>
  <c r="AN25" i="13"/>
  <c r="AM25" i="13"/>
  <c r="AL25" i="13"/>
  <c r="AK25" i="13"/>
  <c r="AJ25" i="13"/>
  <c r="AI25" i="13"/>
  <c r="AH25" i="13"/>
  <c r="AG25" i="13"/>
  <c r="AF25" i="13"/>
  <c r="AE25" i="13"/>
  <c r="AD25" i="13"/>
  <c r="AC25" i="13"/>
  <c r="AB25" i="13"/>
  <c r="AA25" i="13"/>
  <c r="Z25" i="13"/>
  <c r="D25" i="13"/>
  <c r="C25" i="13"/>
  <c r="AU24" i="13"/>
  <c r="AT24" i="13"/>
  <c r="AS24" i="13"/>
  <c r="AR24" i="13"/>
  <c r="AQ24" i="13"/>
  <c r="AP24" i="13"/>
  <c r="AO24" i="13"/>
  <c r="AN24" i="13"/>
  <c r="AM24" i="13"/>
  <c r="AL24" i="13"/>
  <c r="AK24" i="13"/>
  <c r="AJ24" i="13"/>
  <c r="AI24" i="13"/>
  <c r="AH24" i="13"/>
  <c r="AG24" i="13"/>
  <c r="AF24" i="13"/>
  <c r="AE24" i="13"/>
  <c r="AD24" i="13"/>
  <c r="AC24" i="13"/>
  <c r="AB24" i="13"/>
  <c r="AA24" i="13"/>
  <c r="Z24" i="13"/>
  <c r="D24" i="13"/>
  <c r="C24" i="13"/>
  <c r="AU23" i="13"/>
  <c r="AT23" i="13"/>
  <c r="AS23" i="13"/>
  <c r="AR23" i="13"/>
  <c r="AQ23" i="13"/>
  <c r="AP23" i="13"/>
  <c r="AO23" i="13"/>
  <c r="AN23" i="13"/>
  <c r="AM23" i="13"/>
  <c r="AL23" i="13"/>
  <c r="AK23" i="13"/>
  <c r="AJ23" i="13"/>
  <c r="AI23" i="13"/>
  <c r="AH23" i="13"/>
  <c r="AG23" i="13"/>
  <c r="AF23" i="13"/>
  <c r="AE23" i="13"/>
  <c r="AD23" i="13"/>
  <c r="AC23" i="13"/>
  <c r="AB23" i="13"/>
  <c r="AA23" i="13"/>
  <c r="Z23" i="13"/>
  <c r="D23" i="13"/>
  <c r="C23" i="13"/>
  <c r="AU22" i="13"/>
  <c r="AT22" i="13"/>
  <c r="AS22" i="13"/>
  <c r="AR22" i="13"/>
  <c r="AQ22" i="13"/>
  <c r="AP22" i="13"/>
  <c r="AO22" i="13"/>
  <c r="AN22" i="13"/>
  <c r="AM22" i="13"/>
  <c r="AL22" i="13"/>
  <c r="AK22" i="13"/>
  <c r="AJ22" i="13"/>
  <c r="AI22" i="13"/>
  <c r="AH22" i="13"/>
  <c r="AG22" i="13"/>
  <c r="AF22" i="13"/>
  <c r="AE22" i="13"/>
  <c r="AD22" i="13"/>
  <c r="AC22" i="13"/>
  <c r="AB22" i="13"/>
  <c r="AA22" i="13"/>
  <c r="Z22" i="13"/>
  <c r="D22" i="13"/>
  <c r="C22" i="13"/>
  <c r="AU21" i="13"/>
  <c r="AT21" i="13"/>
  <c r="AS21" i="13"/>
  <c r="AR21" i="13"/>
  <c r="AQ21" i="13"/>
  <c r="AP21" i="13"/>
  <c r="AO21" i="13"/>
  <c r="AN21" i="13"/>
  <c r="AM21" i="13"/>
  <c r="AL21" i="13"/>
  <c r="AK21" i="13"/>
  <c r="AJ21" i="13"/>
  <c r="AI21" i="13"/>
  <c r="AH21" i="13"/>
  <c r="AG21" i="13"/>
  <c r="AF21" i="13"/>
  <c r="AE21" i="13"/>
  <c r="AD21" i="13"/>
  <c r="AC21" i="13"/>
  <c r="AB21" i="13"/>
  <c r="AA21" i="13"/>
  <c r="Z21" i="13"/>
  <c r="D21" i="13"/>
  <c r="C21" i="13"/>
  <c r="AU20" i="13"/>
  <c r="AT20" i="13"/>
  <c r="AS20" i="13"/>
  <c r="AR20" i="13"/>
  <c r="AQ20" i="13"/>
  <c r="AP20" i="13"/>
  <c r="AO20" i="13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D20" i="13"/>
  <c r="C20" i="13"/>
  <c r="AU19" i="13"/>
  <c r="AT19" i="13"/>
  <c r="AS19" i="13"/>
  <c r="AR19" i="13"/>
  <c r="AQ19" i="13"/>
  <c r="AP19" i="13"/>
  <c r="AO19" i="13"/>
  <c r="AN19" i="13"/>
  <c r="AM19" i="13"/>
  <c r="AL19" i="13"/>
  <c r="AK19" i="13"/>
  <c r="AJ19" i="13"/>
  <c r="AI19" i="13"/>
  <c r="AH19" i="13"/>
  <c r="AG19" i="13"/>
  <c r="AF19" i="13"/>
  <c r="AE19" i="13"/>
  <c r="AD19" i="13"/>
  <c r="AC19" i="13"/>
  <c r="AB19" i="13"/>
  <c r="AA19" i="13"/>
  <c r="Z19" i="13"/>
  <c r="D19" i="13"/>
  <c r="C19" i="13"/>
  <c r="AU18" i="13"/>
  <c r="AT18" i="13"/>
  <c r="AS18" i="13"/>
  <c r="AR18" i="13"/>
  <c r="AQ18" i="13"/>
  <c r="AP18" i="13"/>
  <c r="AO18" i="13"/>
  <c r="AN18" i="13"/>
  <c r="AM18" i="13"/>
  <c r="AL18" i="13"/>
  <c r="AK18" i="13"/>
  <c r="AJ18" i="13"/>
  <c r="AI18" i="13"/>
  <c r="AH18" i="13"/>
  <c r="AG18" i="13"/>
  <c r="AF18" i="13"/>
  <c r="AE18" i="13"/>
  <c r="AD18" i="13"/>
  <c r="AC18" i="13"/>
  <c r="AB18" i="13"/>
  <c r="AA18" i="13"/>
  <c r="Z18" i="13"/>
  <c r="D18" i="13"/>
  <c r="C18" i="13"/>
  <c r="AU17" i="13"/>
  <c r="AT17" i="13"/>
  <c r="AS17" i="13"/>
  <c r="AR17" i="13"/>
  <c r="AQ17" i="13"/>
  <c r="AP17" i="13"/>
  <c r="AO17" i="13"/>
  <c r="AN17" i="13"/>
  <c r="AM17" i="13"/>
  <c r="AL17" i="13"/>
  <c r="AK17" i="13"/>
  <c r="AJ17" i="13"/>
  <c r="AI17" i="13"/>
  <c r="AH17" i="13"/>
  <c r="AG17" i="13"/>
  <c r="AF17" i="13"/>
  <c r="AE17" i="13"/>
  <c r="AD17" i="13"/>
  <c r="AC17" i="13"/>
  <c r="AB17" i="13"/>
  <c r="AA17" i="13"/>
  <c r="Z17" i="13"/>
  <c r="D17" i="13"/>
  <c r="C17" i="13"/>
  <c r="AU16" i="13"/>
  <c r="AT16" i="13"/>
  <c r="AS16" i="13"/>
  <c r="AR16" i="13"/>
  <c r="AQ16" i="13"/>
  <c r="AP16" i="13"/>
  <c r="AO16" i="13"/>
  <c r="AN16" i="13"/>
  <c r="AM16" i="13"/>
  <c r="AL16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D16" i="13"/>
  <c r="C16" i="13"/>
  <c r="AU15" i="13"/>
  <c r="AT15" i="13"/>
  <c r="AS15" i="13"/>
  <c r="AR15" i="13"/>
  <c r="AQ15" i="13"/>
  <c r="AP15" i="13"/>
  <c r="AO15" i="13"/>
  <c r="AN15" i="13"/>
  <c r="AM15" i="13"/>
  <c r="AL15" i="13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D15" i="13"/>
  <c r="C15" i="13"/>
  <c r="AU14" i="13"/>
  <c r="AT14" i="13"/>
  <c r="AS14" i="13"/>
  <c r="AR14" i="13"/>
  <c r="AQ14" i="13"/>
  <c r="AP14" i="13"/>
  <c r="AO14" i="13"/>
  <c r="AN14" i="13"/>
  <c r="AM14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D14" i="13"/>
  <c r="C14" i="13"/>
  <c r="AU13" i="13"/>
  <c r="AT13" i="13"/>
  <c r="AS13" i="13"/>
  <c r="AR13" i="13"/>
  <c r="AQ13" i="13"/>
  <c r="AP13" i="13"/>
  <c r="AO13" i="13"/>
  <c r="AN13" i="13"/>
  <c r="AM13" i="13"/>
  <c r="AL13" i="13"/>
  <c r="AK13" i="13"/>
  <c r="AJ13" i="13"/>
  <c r="AI13" i="13"/>
  <c r="AH13" i="13"/>
  <c r="AG13" i="13"/>
  <c r="AF13" i="13"/>
  <c r="AE13" i="13"/>
  <c r="AD13" i="13"/>
  <c r="AC13" i="13"/>
  <c r="AB13" i="13"/>
  <c r="AA13" i="13"/>
  <c r="Z13" i="13"/>
  <c r="D13" i="13"/>
  <c r="C13" i="13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D31" i="11"/>
  <c r="C31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D30" i="11"/>
  <c r="C30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D29" i="11"/>
  <c r="C29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D28" i="11"/>
  <c r="C28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D27" i="11"/>
  <c r="C27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D26" i="11"/>
  <c r="C26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D25" i="11"/>
  <c r="C25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D24" i="11"/>
  <c r="C24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D23" i="11"/>
  <c r="C23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D22" i="11"/>
  <c r="C22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D21" i="11"/>
  <c r="C21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D20" i="11"/>
  <c r="C20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D19" i="11"/>
  <c r="C19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D18" i="11"/>
  <c r="C18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D17" i="11"/>
  <c r="C17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D16" i="11"/>
  <c r="C16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D15" i="11"/>
  <c r="C15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D14" i="11"/>
  <c r="C14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D13" i="11"/>
  <c r="C13" i="11"/>
  <c r="Q6" i="13"/>
  <c r="P6" i="13"/>
  <c r="K4" i="13"/>
  <c r="J4" i="13"/>
  <c r="I4" i="13"/>
  <c r="P4" i="13" s="1"/>
  <c r="K2" i="13"/>
  <c r="J2" i="13"/>
  <c r="I2" i="13"/>
  <c r="J4" i="11"/>
  <c r="I4" i="11"/>
  <c r="Q4" i="11" s="1"/>
  <c r="K4" i="11"/>
  <c r="Q6" i="11"/>
  <c r="P6" i="11"/>
  <c r="K2" i="11"/>
  <c r="J2" i="11"/>
  <c r="I2" i="11"/>
  <c r="G19" i="11" l="1"/>
  <c r="G20" i="13"/>
  <c r="O20" i="13"/>
  <c r="O19" i="11"/>
  <c r="P19" i="11"/>
  <c r="Q19" i="11"/>
  <c r="R19" i="11"/>
  <c r="S19" i="11"/>
  <c r="T19" i="11"/>
  <c r="U19" i="11"/>
  <c r="V19" i="11"/>
  <c r="W19" i="11"/>
  <c r="H19" i="11"/>
  <c r="X19" i="11"/>
  <c r="I19" i="11"/>
  <c r="Y19" i="11"/>
  <c r="J19" i="11"/>
  <c r="K19" i="11"/>
  <c r="L19" i="11"/>
  <c r="M19" i="11"/>
  <c r="N19" i="11"/>
  <c r="G20" i="11"/>
  <c r="R20" i="11" s="1"/>
  <c r="P20" i="13"/>
  <c r="Q20" i="13"/>
  <c r="R20" i="13"/>
  <c r="S20" i="13"/>
  <c r="U20" i="13"/>
  <c r="V20" i="13"/>
  <c r="T20" i="13"/>
  <c r="W20" i="13"/>
  <c r="H20" i="13"/>
  <c r="X20" i="13"/>
  <c r="I20" i="13"/>
  <c r="Y20" i="13"/>
  <c r="J20" i="13"/>
  <c r="K20" i="13"/>
  <c r="L20" i="13"/>
  <c r="M20" i="13"/>
  <c r="N20" i="13"/>
  <c r="O27" i="13"/>
  <c r="H27" i="13"/>
  <c r="I27" i="13"/>
  <c r="P27" i="13"/>
  <c r="Q27" i="13"/>
  <c r="R27" i="13"/>
  <c r="T27" i="13"/>
  <c r="X27" i="13"/>
  <c r="Y27" i="13"/>
  <c r="S27" i="13"/>
  <c r="U27" i="13"/>
  <c r="V27" i="13"/>
  <c r="W27" i="13"/>
  <c r="J27" i="13"/>
  <c r="K27" i="13"/>
  <c r="L27" i="13"/>
  <c r="M27" i="13"/>
  <c r="N27" i="13"/>
  <c r="G14" i="13"/>
  <c r="U14" i="13" s="1"/>
  <c r="G22" i="13"/>
  <c r="S22" i="13" s="1"/>
  <c r="G17" i="13"/>
  <c r="U17" i="13" s="1"/>
  <c r="G30" i="13"/>
  <c r="V30" i="13" s="1"/>
  <c r="G25" i="13"/>
  <c r="V25" i="13" s="1"/>
  <c r="G21" i="13"/>
  <c r="W21" i="13" s="1"/>
  <c r="G19" i="13"/>
  <c r="L19" i="13" s="1"/>
  <c r="H2" i="13"/>
  <c r="G23" i="13"/>
  <c r="R23" i="13" s="1"/>
  <c r="G16" i="13"/>
  <c r="J16" i="13" s="1"/>
  <c r="G26" i="13"/>
  <c r="Y26" i="13" s="1"/>
  <c r="G31" i="13"/>
  <c r="U31" i="13" s="1"/>
  <c r="G13" i="13"/>
  <c r="Y13" i="13" s="1"/>
  <c r="H4" i="13"/>
  <c r="G15" i="13"/>
  <c r="Y15" i="13" s="1"/>
  <c r="Q4" i="13"/>
  <c r="G32" i="13"/>
  <c r="O32" i="13" s="1"/>
  <c r="G18" i="13"/>
  <c r="Q18" i="13" s="1"/>
  <c r="G29" i="13"/>
  <c r="M29" i="13" s="1"/>
  <c r="G24" i="13"/>
  <c r="V24" i="13" s="1"/>
  <c r="G28" i="13"/>
  <c r="O28" i="13" s="1"/>
  <c r="H4" i="11"/>
  <c r="G31" i="11"/>
  <c r="O31" i="11" s="1"/>
  <c r="G17" i="11"/>
  <c r="O17" i="11" s="1"/>
  <c r="G26" i="11"/>
  <c r="P26" i="11" s="1"/>
  <c r="P4" i="11"/>
  <c r="G18" i="11"/>
  <c r="R18" i="11" s="1"/>
  <c r="G24" i="11"/>
  <c r="Q24" i="11" s="1"/>
  <c r="G22" i="11"/>
  <c r="X22" i="11" s="1"/>
  <c r="G14" i="11"/>
  <c r="U14" i="11" s="1"/>
  <c r="G15" i="11"/>
  <c r="J15" i="11" s="1"/>
  <c r="G27" i="11"/>
  <c r="Y27" i="11" s="1"/>
  <c r="G29" i="11"/>
  <c r="Q29" i="11" s="1"/>
  <c r="G16" i="11"/>
  <c r="O16" i="11" s="1"/>
  <c r="G28" i="11"/>
  <c r="O28" i="11" s="1"/>
  <c r="G30" i="11"/>
  <c r="V30" i="11" s="1"/>
  <c r="G21" i="11"/>
  <c r="O21" i="11" s="1"/>
  <c r="G25" i="11"/>
  <c r="I25" i="11" s="1"/>
  <c r="G23" i="11"/>
  <c r="J23" i="11" s="1"/>
  <c r="G13" i="11"/>
  <c r="H2" i="11"/>
  <c r="N20" i="11" l="1"/>
  <c r="H25" i="13"/>
  <c r="M20" i="11"/>
  <c r="L20" i="11"/>
  <c r="S20" i="11"/>
  <c r="P14" i="13"/>
  <c r="W29" i="13"/>
  <c r="T20" i="11"/>
  <c r="X29" i="13"/>
  <c r="V20" i="11"/>
  <c r="I29" i="13"/>
  <c r="N29" i="13"/>
  <c r="Q14" i="13"/>
  <c r="U22" i="13"/>
  <c r="L22" i="13"/>
  <c r="N14" i="13"/>
  <c r="H14" i="13"/>
  <c r="K22" i="13"/>
  <c r="V14" i="13"/>
  <c r="M24" i="13"/>
  <c r="U20" i="11"/>
  <c r="S14" i="13"/>
  <c r="Y14" i="13"/>
  <c r="P17" i="13"/>
  <c r="O20" i="11"/>
  <c r="K20" i="11"/>
  <c r="Y20" i="11"/>
  <c r="I20" i="11"/>
  <c r="X20" i="11"/>
  <c r="H20" i="11"/>
  <c r="W20" i="11"/>
  <c r="P20" i="11"/>
  <c r="J20" i="11"/>
  <c r="Q20" i="11"/>
  <c r="X17" i="11"/>
  <c r="I17" i="11"/>
  <c r="K17" i="11"/>
  <c r="T24" i="11"/>
  <c r="Y24" i="11"/>
  <c r="J17" i="11"/>
  <c r="N26" i="11"/>
  <c r="K26" i="11"/>
  <c r="M26" i="11"/>
  <c r="N31" i="11"/>
  <c r="O24" i="11"/>
  <c r="M31" i="11"/>
  <c r="L31" i="11"/>
  <c r="T26" i="11"/>
  <c r="K31" i="11"/>
  <c r="O26" i="11"/>
  <c r="J31" i="11"/>
  <c r="Y31" i="11"/>
  <c r="Y17" i="11"/>
  <c r="L26" i="11"/>
  <c r="Q26" i="11"/>
  <c r="H17" i="11"/>
  <c r="Y26" i="11"/>
  <c r="W17" i="11"/>
  <c r="I26" i="11"/>
  <c r="V17" i="11"/>
  <c r="X26" i="11"/>
  <c r="I31" i="11"/>
  <c r="U17" i="11"/>
  <c r="H26" i="11"/>
  <c r="X31" i="11"/>
  <c r="W26" i="11"/>
  <c r="P17" i="11"/>
  <c r="V31" i="11"/>
  <c r="Q18" i="11"/>
  <c r="V26" i="11"/>
  <c r="T31" i="11"/>
  <c r="P18" i="11"/>
  <c r="U26" i="11"/>
  <c r="U31" i="11"/>
  <c r="T17" i="11"/>
  <c r="O18" i="11"/>
  <c r="S31" i="11"/>
  <c r="N17" i="11"/>
  <c r="S17" i="11"/>
  <c r="R31" i="11"/>
  <c r="J26" i="11"/>
  <c r="M17" i="11"/>
  <c r="R17" i="11"/>
  <c r="Q31" i="11"/>
  <c r="L17" i="11"/>
  <c r="Q17" i="11"/>
  <c r="P31" i="11"/>
  <c r="J26" i="13"/>
  <c r="K17" i="13"/>
  <c r="W22" i="13"/>
  <c r="X25" i="13"/>
  <c r="J21" i="13"/>
  <c r="L21" i="13"/>
  <c r="Y22" i="13"/>
  <c r="K14" i="13"/>
  <c r="K21" i="13"/>
  <c r="N25" i="13"/>
  <c r="M21" i="13"/>
  <c r="W25" i="13"/>
  <c r="Y24" i="13"/>
  <c r="T16" i="13"/>
  <c r="M25" i="13"/>
  <c r="L29" i="13"/>
  <c r="J24" i="13"/>
  <c r="P16" i="13"/>
  <c r="N22" i="13"/>
  <c r="P29" i="13"/>
  <c r="O24" i="13"/>
  <c r="Q16" i="13"/>
  <c r="N21" i="13"/>
  <c r="T29" i="13"/>
  <c r="P24" i="13"/>
  <c r="L25" i="13"/>
  <c r="U29" i="13"/>
  <c r="K24" i="13"/>
  <c r="I30" i="13"/>
  <c r="V29" i="13"/>
  <c r="L24" i="13"/>
  <c r="O23" i="13"/>
  <c r="P23" i="13"/>
  <c r="J23" i="13"/>
  <c r="S25" i="13"/>
  <c r="K25" i="13"/>
  <c r="O21" i="13"/>
  <c r="T25" i="13"/>
  <c r="Q25" i="13"/>
  <c r="N30" i="13"/>
  <c r="S21" i="13"/>
  <c r="P19" i="13"/>
  <c r="X23" i="13"/>
  <c r="P25" i="13"/>
  <c r="T21" i="13"/>
  <c r="R19" i="13"/>
  <c r="Q21" i="13"/>
  <c r="Q22" i="13"/>
  <c r="J25" i="13"/>
  <c r="H21" i="13"/>
  <c r="X21" i="13"/>
  <c r="L23" i="13"/>
  <c r="Q19" i="13"/>
  <c r="Y25" i="13"/>
  <c r="R21" i="13"/>
  <c r="O25" i="13"/>
  <c r="I25" i="13"/>
  <c r="O29" i="13"/>
  <c r="I21" i="13"/>
  <c r="K30" i="13"/>
  <c r="M17" i="13"/>
  <c r="H17" i="13"/>
  <c r="O17" i="13"/>
  <c r="I22" i="13"/>
  <c r="H30" i="13"/>
  <c r="J17" i="13"/>
  <c r="M30" i="13"/>
  <c r="X17" i="13"/>
  <c r="T22" i="13"/>
  <c r="P22" i="13"/>
  <c r="L17" i="13"/>
  <c r="Q30" i="13"/>
  <c r="R30" i="13"/>
  <c r="O30" i="13"/>
  <c r="Q17" i="13"/>
  <c r="M22" i="13"/>
  <c r="M14" i="13"/>
  <c r="X22" i="13"/>
  <c r="T30" i="13"/>
  <c r="J30" i="13"/>
  <c r="R14" i="13"/>
  <c r="N17" i="13"/>
  <c r="L14" i="13"/>
  <c r="H22" i="13"/>
  <c r="R15" i="13"/>
  <c r="S30" i="13"/>
  <c r="U30" i="13"/>
  <c r="R22" i="13"/>
  <c r="I14" i="13"/>
  <c r="I16" i="13"/>
  <c r="W30" i="13"/>
  <c r="Y17" i="13"/>
  <c r="I23" i="13"/>
  <c r="P30" i="13"/>
  <c r="S17" i="13"/>
  <c r="L30" i="13"/>
  <c r="I17" i="13"/>
  <c r="Y23" i="13"/>
  <c r="O14" i="13"/>
  <c r="T14" i="13"/>
  <c r="X14" i="13"/>
  <c r="J14" i="13"/>
  <c r="M23" i="13"/>
  <c r="Y21" i="13"/>
  <c r="V22" i="13"/>
  <c r="V17" i="13"/>
  <c r="R17" i="13"/>
  <c r="W17" i="13"/>
  <c r="O22" i="13"/>
  <c r="Y30" i="13"/>
  <c r="J22" i="13"/>
  <c r="W14" i="13"/>
  <c r="N23" i="13"/>
  <c r="T17" i="13"/>
  <c r="Q26" i="13"/>
  <c r="Y16" i="13"/>
  <c r="W16" i="13"/>
  <c r="R26" i="13"/>
  <c r="R16" i="13"/>
  <c r="S19" i="13"/>
  <c r="S26" i="13"/>
  <c r="O16" i="13"/>
  <c r="M16" i="13"/>
  <c r="U26" i="13"/>
  <c r="T19" i="13"/>
  <c r="Q31" i="13"/>
  <c r="K16" i="13"/>
  <c r="V26" i="13"/>
  <c r="U19" i="13"/>
  <c r="V19" i="13"/>
  <c r="Q23" i="13"/>
  <c r="W19" i="13"/>
  <c r="H31" i="13"/>
  <c r="Y29" i="13"/>
  <c r="S23" i="13"/>
  <c r="P28" i="13"/>
  <c r="H19" i="13"/>
  <c r="T23" i="13"/>
  <c r="X19" i="13"/>
  <c r="I31" i="13"/>
  <c r="J29" i="13"/>
  <c r="U23" i="13"/>
  <c r="U21" i="13"/>
  <c r="Y28" i="13"/>
  <c r="U25" i="13"/>
  <c r="I19" i="13"/>
  <c r="P31" i="13"/>
  <c r="M19" i="13"/>
  <c r="T31" i="13"/>
  <c r="I28" i="13"/>
  <c r="T28" i="13"/>
  <c r="K31" i="13"/>
  <c r="R18" i="13"/>
  <c r="W23" i="13"/>
  <c r="P21" i="13"/>
  <c r="U28" i="13"/>
  <c r="R25" i="13"/>
  <c r="N19" i="13"/>
  <c r="K26" i="13"/>
  <c r="N13" i="13"/>
  <c r="R31" i="13"/>
  <c r="U13" i="13"/>
  <c r="K29" i="13"/>
  <c r="V23" i="13"/>
  <c r="V21" i="13"/>
  <c r="X30" i="13"/>
  <c r="V31" i="13"/>
  <c r="U18" i="13"/>
  <c r="H23" i="13"/>
  <c r="I24" i="13"/>
  <c r="O19" i="13"/>
  <c r="L18" i="13"/>
  <c r="T26" i="13"/>
  <c r="S15" i="13"/>
  <c r="W26" i="13"/>
  <c r="S13" i="13"/>
  <c r="S31" i="13"/>
  <c r="L16" i="13"/>
  <c r="X13" i="13"/>
  <c r="T13" i="13"/>
  <c r="H13" i="13"/>
  <c r="H26" i="13"/>
  <c r="R13" i="13"/>
  <c r="K13" i="13"/>
  <c r="X26" i="13"/>
  <c r="H28" i="13"/>
  <c r="Y31" i="13"/>
  <c r="L26" i="13"/>
  <c r="Y19" i="13"/>
  <c r="O31" i="13"/>
  <c r="X16" i="13"/>
  <c r="M26" i="13"/>
  <c r="Q28" i="13"/>
  <c r="S16" i="13"/>
  <c r="J19" i="13"/>
  <c r="H16" i="13"/>
  <c r="H29" i="13"/>
  <c r="K23" i="13"/>
  <c r="N26" i="13"/>
  <c r="R28" i="13"/>
  <c r="N16" i="13"/>
  <c r="V16" i="13"/>
  <c r="K19" i="13"/>
  <c r="O26" i="13"/>
  <c r="S28" i="13"/>
  <c r="U16" i="13"/>
  <c r="K15" i="13"/>
  <c r="Q13" i="13"/>
  <c r="L13" i="13"/>
  <c r="P13" i="13"/>
  <c r="O13" i="13"/>
  <c r="I13" i="13"/>
  <c r="V28" i="13"/>
  <c r="W13" i="13"/>
  <c r="X31" i="13"/>
  <c r="N24" i="13"/>
  <c r="L31" i="13"/>
  <c r="W28" i="13"/>
  <c r="R24" i="13"/>
  <c r="J13" i="13"/>
  <c r="M31" i="13"/>
  <c r="V13" i="13"/>
  <c r="Q29" i="13"/>
  <c r="K28" i="13"/>
  <c r="T24" i="13"/>
  <c r="W31" i="13"/>
  <c r="R29" i="13"/>
  <c r="P26" i="13"/>
  <c r="L28" i="13"/>
  <c r="W24" i="13"/>
  <c r="M13" i="13"/>
  <c r="N31" i="13"/>
  <c r="J31" i="13"/>
  <c r="S29" i="13"/>
  <c r="I26" i="13"/>
  <c r="M28" i="13"/>
  <c r="H24" i="13"/>
  <c r="T18" i="13"/>
  <c r="N28" i="13"/>
  <c r="X24" i="13"/>
  <c r="K18" i="13"/>
  <c r="P32" i="13"/>
  <c r="O15" i="13"/>
  <c r="J15" i="13"/>
  <c r="Q32" i="13"/>
  <c r="P15" i="13"/>
  <c r="S18" i="13"/>
  <c r="R32" i="13"/>
  <c r="Q15" i="13"/>
  <c r="V32" i="13"/>
  <c r="T32" i="13"/>
  <c r="V18" i="13"/>
  <c r="M32" i="13"/>
  <c r="M15" i="13"/>
  <c r="T15" i="13"/>
  <c r="W18" i="13"/>
  <c r="U15" i="13"/>
  <c r="W32" i="13"/>
  <c r="H18" i="13"/>
  <c r="H32" i="13"/>
  <c r="V15" i="13"/>
  <c r="U32" i="13"/>
  <c r="X18" i="13"/>
  <c r="X32" i="13"/>
  <c r="W15" i="13"/>
  <c r="J18" i="13"/>
  <c r="I18" i="13"/>
  <c r="I32" i="13"/>
  <c r="N15" i="13"/>
  <c r="S24" i="13"/>
  <c r="M18" i="13"/>
  <c r="N18" i="13"/>
  <c r="Y18" i="13"/>
  <c r="Y32" i="13"/>
  <c r="H15" i="13"/>
  <c r="O18" i="13"/>
  <c r="K32" i="13"/>
  <c r="L32" i="13"/>
  <c r="X15" i="13"/>
  <c r="X28" i="13"/>
  <c r="U24" i="13"/>
  <c r="S32" i="13"/>
  <c r="P18" i="13"/>
  <c r="N32" i="13"/>
  <c r="J32" i="13"/>
  <c r="I15" i="13"/>
  <c r="J28" i="13"/>
  <c r="Q24" i="13"/>
  <c r="L15" i="13"/>
  <c r="H18" i="11"/>
  <c r="R24" i="11"/>
  <c r="O22" i="11"/>
  <c r="M13" i="11"/>
  <c r="H13" i="11"/>
  <c r="T22" i="11"/>
  <c r="N24" i="11"/>
  <c r="M24" i="11"/>
  <c r="L24" i="11"/>
  <c r="K13" i="11"/>
  <c r="K24" i="11"/>
  <c r="O14" i="11"/>
  <c r="J24" i="11"/>
  <c r="S26" i="11"/>
  <c r="N14" i="11"/>
  <c r="X24" i="11"/>
  <c r="R26" i="11"/>
  <c r="L14" i="11"/>
  <c r="H24" i="11"/>
  <c r="H31" i="11"/>
  <c r="J14" i="11"/>
  <c r="N18" i="11"/>
  <c r="W24" i="11"/>
  <c r="S24" i="11"/>
  <c r="W31" i="11"/>
  <c r="M14" i="11"/>
  <c r="R15" i="11"/>
  <c r="P13" i="11"/>
  <c r="L29" i="11"/>
  <c r="N15" i="11"/>
  <c r="M18" i="11"/>
  <c r="N22" i="11"/>
  <c r="U24" i="11"/>
  <c r="S29" i="11"/>
  <c r="R27" i="11"/>
  <c r="K15" i="11"/>
  <c r="L18" i="11"/>
  <c r="M22" i="11"/>
  <c r="P29" i="11"/>
  <c r="T18" i="11"/>
  <c r="T15" i="11"/>
  <c r="K18" i="11"/>
  <c r="K22" i="11"/>
  <c r="S22" i="11"/>
  <c r="R14" i="11"/>
  <c r="J18" i="11"/>
  <c r="H22" i="11"/>
  <c r="Q22" i="11"/>
  <c r="Y14" i="11"/>
  <c r="Y18" i="11"/>
  <c r="W22" i="11"/>
  <c r="R22" i="11"/>
  <c r="Q14" i="11"/>
  <c r="I18" i="11"/>
  <c r="V22" i="11"/>
  <c r="P22" i="11"/>
  <c r="P14" i="11"/>
  <c r="X18" i="11"/>
  <c r="U22" i="11"/>
  <c r="L13" i="11"/>
  <c r="N16" i="11"/>
  <c r="S27" i="11"/>
  <c r="T27" i="11"/>
  <c r="O27" i="11"/>
  <c r="K14" i="11"/>
  <c r="L22" i="11"/>
  <c r="S18" i="11"/>
  <c r="X14" i="11"/>
  <c r="W18" i="11"/>
  <c r="J22" i="11"/>
  <c r="I28" i="11"/>
  <c r="V24" i="11"/>
  <c r="P15" i="11"/>
  <c r="T14" i="11"/>
  <c r="H14" i="11"/>
  <c r="V18" i="11"/>
  <c r="Y22" i="11"/>
  <c r="W28" i="11"/>
  <c r="I24" i="11"/>
  <c r="Q15" i="11"/>
  <c r="I14" i="11"/>
  <c r="V14" i="11"/>
  <c r="U18" i="11"/>
  <c r="I22" i="11"/>
  <c r="N29" i="11"/>
  <c r="P24" i="11"/>
  <c r="O15" i="11"/>
  <c r="S14" i="11"/>
  <c r="W14" i="11"/>
  <c r="M29" i="11"/>
  <c r="M16" i="11"/>
  <c r="X28" i="11"/>
  <c r="V13" i="11"/>
  <c r="H28" i="11"/>
  <c r="W13" i="11"/>
  <c r="M15" i="11"/>
  <c r="L15" i="11"/>
  <c r="U28" i="11"/>
  <c r="X13" i="11"/>
  <c r="M30" i="11"/>
  <c r="Y15" i="11"/>
  <c r="L30" i="11"/>
  <c r="R29" i="11"/>
  <c r="O13" i="11"/>
  <c r="I15" i="11"/>
  <c r="R16" i="11"/>
  <c r="N27" i="11"/>
  <c r="K30" i="11"/>
  <c r="O29" i="11"/>
  <c r="X15" i="11"/>
  <c r="Q16" i="11"/>
  <c r="M27" i="11"/>
  <c r="H15" i="11"/>
  <c r="P16" i="11"/>
  <c r="W27" i="11"/>
  <c r="W15" i="11"/>
  <c r="J28" i="11"/>
  <c r="Q25" i="11"/>
  <c r="S13" i="11"/>
  <c r="U15" i="11"/>
  <c r="Y28" i="11"/>
  <c r="V15" i="11"/>
  <c r="N30" i="11"/>
  <c r="V28" i="11"/>
  <c r="P28" i="11"/>
  <c r="L16" i="11"/>
  <c r="L27" i="11"/>
  <c r="K29" i="11"/>
  <c r="Y16" i="11"/>
  <c r="K27" i="11"/>
  <c r="J29" i="11"/>
  <c r="I16" i="11"/>
  <c r="J27" i="11"/>
  <c r="X29" i="11"/>
  <c r="I27" i="11"/>
  <c r="X16" i="11"/>
  <c r="X27" i="11"/>
  <c r="U29" i="11"/>
  <c r="P27" i="11"/>
  <c r="S15" i="11"/>
  <c r="H27" i="11"/>
  <c r="T29" i="11"/>
  <c r="Q27" i="11"/>
  <c r="O25" i="11"/>
  <c r="N25" i="11"/>
  <c r="M25" i="11"/>
  <c r="L25" i="11"/>
  <c r="K25" i="11"/>
  <c r="H30" i="11"/>
  <c r="S21" i="11"/>
  <c r="W30" i="11"/>
  <c r="T21" i="11"/>
  <c r="P23" i="11"/>
  <c r="P21" i="11"/>
  <c r="H16" i="11"/>
  <c r="U21" i="11"/>
  <c r="R13" i="11"/>
  <c r="W16" i="11"/>
  <c r="V21" i="11"/>
  <c r="H29" i="11"/>
  <c r="U27" i="11"/>
  <c r="I13" i="11"/>
  <c r="T13" i="11"/>
  <c r="T16" i="11"/>
  <c r="W21" i="11"/>
  <c r="L28" i="11"/>
  <c r="W29" i="11"/>
  <c r="V27" i="11"/>
  <c r="Q30" i="11"/>
  <c r="U13" i="11"/>
  <c r="S16" i="11"/>
  <c r="H21" i="11"/>
  <c r="K28" i="11"/>
  <c r="V29" i="11"/>
  <c r="O30" i="11"/>
  <c r="X21" i="11"/>
  <c r="I21" i="11"/>
  <c r="Y21" i="11"/>
  <c r="J21" i="11"/>
  <c r="R30" i="11"/>
  <c r="K21" i="11"/>
  <c r="T28" i="11"/>
  <c r="P30" i="11"/>
  <c r="L21" i="11"/>
  <c r="J30" i="11"/>
  <c r="S30" i="11"/>
  <c r="M21" i="11"/>
  <c r="Y30" i="11"/>
  <c r="S28" i="11"/>
  <c r="T30" i="11"/>
  <c r="K16" i="11"/>
  <c r="V16" i="11"/>
  <c r="N28" i="11"/>
  <c r="Y29" i="11"/>
  <c r="I30" i="11"/>
  <c r="R28" i="11"/>
  <c r="U30" i="11"/>
  <c r="J16" i="11"/>
  <c r="U16" i="11"/>
  <c r="M28" i="11"/>
  <c r="I29" i="11"/>
  <c r="X30" i="11"/>
  <c r="Q28" i="11"/>
  <c r="U23" i="11"/>
  <c r="V23" i="11"/>
  <c r="K23" i="11"/>
  <c r="L23" i="11"/>
  <c r="M23" i="11"/>
  <c r="J25" i="11"/>
  <c r="N23" i="11"/>
  <c r="X25" i="11"/>
  <c r="O23" i="11"/>
  <c r="W25" i="11"/>
  <c r="V25" i="11"/>
  <c r="U25" i="11"/>
  <c r="S25" i="11"/>
  <c r="R23" i="11"/>
  <c r="T25" i="11"/>
  <c r="Q23" i="11"/>
  <c r="R25" i="11"/>
  <c r="Y13" i="11"/>
  <c r="Q21" i="11"/>
  <c r="N21" i="11"/>
  <c r="S23" i="11"/>
  <c r="H25" i="11"/>
  <c r="Q13" i="11"/>
  <c r="R21" i="11"/>
  <c r="T23" i="11"/>
  <c r="P25" i="11"/>
  <c r="Y25" i="11"/>
  <c r="W23" i="11"/>
  <c r="H23" i="11"/>
  <c r="I23" i="11"/>
  <c r="X23" i="11"/>
  <c r="Y23" i="11"/>
  <c r="N13" i="11"/>
  <c r="J13" i="11"/>
  <c r="U9" i="11" l="1"/>
  <c r="K9" i="13"/>
  <c r="K10" i="13" s="1"/>
  <c r="Y9" i="13"/>
  <c r="Y10" i="13" s="1"/>
  <c r="R9" i="13"/>
  <c r="R10" i="13" s="1"/>
  <c r="L9" i="13"/>
  <c r="L10" i="13" s="1"/>
  <c r="O9" i="13"/>
  <c r="O10" i="13" s="1"/>
  <c r="I9" i="13"/>
  <c r="I10" i="13" s="1"/>
  <c r="T9" i="13"/>
  <c r="T10" i="13" s="1"/>
  <c r="J9" i="13"/>
  <c r="J10" i="13" s="1"/>
  <c r="V9" i="13"/>
  <c r="V10" i="13" s="1"/>
  <c r="Q9" i="13"/>
  <c r="Q10" i="13" s="1"/>
  <c r="H9" i="13"/>
  <c r="H10" i="13" s="1"/>
  <c r="W9" i="13"/>
  <c r="W10" i="13" s="1"/>
  <c r="X9" i="13"/>
  <c r="X10" i="13" s="1"/>
  <c r="U9" i="13"/>
  <c r="U4" i="13" s="1"/>
  <c r="S9" i="13"/>
  <c r="S10" i="13" s="1"/>
  <c r="N9" i="13"/>
  <c r="N10" i="13" s="1"/>
  <c r="P9" i="13"/>
  <c r="P10" i="13" s="1"/>
  <c r="M9" i="13"/>
  <c r="M10" i="13" s="1"/>
  <c r="H9" i="11"/>
  <c r="H10" i="11" s="1"/>
  <c r="P9" i="11"/>
  <c r="P10" i="11" s="1"/>
  <c r="L9" i="11"/>
  <c r="L10" i="11" s="1"/>
  <c r="T9" i="11"/>
  <c r="T10" i="11" s="1"/>
  <c r="O9" i="11"/>
  <c r="O10" i="11" s="1"/>
  <c r="N9" i="11"/>
  <c r="N10" i="11" s="1"/>
  <c r="K9" i="11"/>
  <c r="I9" i="11"/>
  <c r="I10" i="11" s="1"/>
  <c r="S9" i="11"/>
  <c r="S10" i="11" s="1"/>
  <c r="X9" i="11"/>
  <c r="X10" i="11" s="1"/>
  <c r="W9" i="11"/>
  <c r="W10" i="11" s="1"/>
  <c r="V9" i="11"/>
  <c r="V10" i="11" s="1"/>
  <c r="Y9" i="11"/>
  <c r="Y10" i="11" s="1"/>
  <c r="M9" i="11"/>
  <c r="M10" i="11" s="1"/>
  <c r="Q9" i="11"/>
  <c r="Q10" i="11" s="1"/>
  <c r="R9" i="11"/>
  <c r="R10" i="11" s="1"/>
  <c r="J9" i="11"/>
  <c r="U4" i="11" l="1"/>
  <c r="U10" i="11" s="1"/>
  <c r="U6" i="11"/>
  <c r="U6" i="13"/>
  <c r="U10" i="13" s="1"/>
  <c r="K10" i="11"/>
  <c r="J10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3E98CF-845E-4390-AF03-F658BF912954}" keepAlive="1" interval="60" name="Query - Serving" description="Connection to the 'Serving' query in the workbook." type="5" refreshedVersion="8" background="1" refreshOnLoad="1" saveData="1">
    <dbPr connection="Provider=Microsoft.Mashup.OleDb.1;Data Source=$Workbook$;Location=Serving;Extended Properties=&quot;&quot;" command="SELECT * FROM [Serving]"/>
  </connection>
</connections>
</file>

<file path=xl/sharedStrings.xml><?xml version="1.0" encoding="utf-8"?>
<sst xmlns="http://schemas.openxmlformats.org/spreadsheetml/2006/main" count="645" uniqueCount="217">
  <si>
    <t>food_barcode</t>
  </si>
  <si>
    <t>food_id</t>
  </si>
  <si>
    <t>food_name</t>
  </si>
  <si>
    <t>metric_serving_amount</t>
  </si>
  <si>
    <t>metric_serving_unit</t>
  </si>
  <si>
    <t>calories</t>
  </si>
  <si>
    <t>fat</t>
  </si>
  <si>
    <t>carbohydrate</t>
  </si>
  <si>
    <t>protein</t>
  </si>
  <si>
    <t>serving_description_num</t>
  </si>
  <si>
    <t>serving_description_measurement</t>
  </si>
  <si>
    <t>Lowfat Yogurt - Vanilla</t>
  </si>
  <si>
    <t>Whole Natural Almonds</t>
  </si>
  <si>
    <t>Super Mass Gainer</t>
  </si>
  <si>
    <t>MultiVites Gummy Vitamins</t>
  </si>
  <si>
    <t>Fruit Snacks Mixed Fruit (25.5g)</t>
  </si>
  <si>
    <t>g</t>
  </si>
  <si>
    <t>oz</t>
  </si>
  <si>
    <t>cup</t>
  </si>
  <si>
    <t>nuts</t>
  </si>
  <si>
    <t>scoops</t>
  </si>
  <si>
    <t>gummies</t>
  </si>
  <si>
    <t>package</t>
  </si>
  <si>
    <t>Basmati Rice (cooked)</t>
  </si>
  <si>
    <t>Frozen Bananas</t>
  </si>
  <si>
    <t>100% Lactose Free Fat Free Milk</t>
  </si>
  <si>
    <t>ml</t>
  </si>
  <si>
    <t>proportion</t>
  </si>
  <si>
    <t>String Cheese</t>
  </si>
  <si>
    <t>stick</t>
  </si>
  <si>
    <t>Extra Virgin Olive Oil</t>
  </si>
  <si>
    <t>tbsp</t>
  </si>
  <si>
    <t>Goal</t>
  </si>
  <si>
    <t>Calories</t>
  </si>
  <si>
    <t>Protein (g)</t>
  </si>
  <si>
    <t>Fat (g)</t>
  </si>
  <si>
    <t>Carbs (g)</t>
  </si>
  <si>
    <t>Weight Loss</t>
  </si>
  <si>
    <t>Leaning</t>
  </si>
  <si>
    <t>Maintenance</t>
  </si>
  <si>
    <t>Weight Gain</t>
  </si>
  <si>
    <t>Current Today</t>
  </si>
  <si>
    <t>Cooked Shrimp</t>
  </si>
  <si>
    <t>fiber</t>
  </si>
  <si>
    <t>potassium</t>
  </si>
  <si>
    <t>saturated_fat</t>
  </si>
  <si>
    <t>sodium</t>
  </si>
  <si>
    <t>sugar</t>
  </si>
  <si>
    <t>trans_fat</t>
  </si>
  <si>
    <t>added_sugars</t>
  </si>
  <si>
    <t>calcium</t>
  </si>
  <si>
    <t>iron</t>
  </si>
  <si>
    <t>monounsaturated_fat</t>
  </si>
  <si>
    <t>polyunsaturated_fat</t>
  </si>
  <si>
    <t>vitamin_d</t>
  </si>
  <si>
    <t>vitamin_a</t>
  </si>
  <si>
    <t>vitamin_c</t>
  </si>
  <si>
    <t>Quick Oats</t>
  </si>
  <si>
    <t>100% Pure Peanut Powder</t>
  </si>
  <si>
    <t>Breakfast</t>
  </si>
  <si>
    <t>Pineapple Juice (Not from Concentrate)</t>
  </si>
  <si>
    <t>fl oz</t>
  </si>
  <si>
    <t>Salsa Verde</t>
  </si>
  <si>
    <t>Casera Mild Salsa</t>
  </si>
  <si>
    <t>Deli Select Ultra Thin Honey Ham</t>
  </si>
  <si>
    <t>Wisconsin Extra Sharp Cheddar Cheese</t>
  </si>
  <si>
    <t>slice</t>
  </si>
  <si>
    <t>Monterey Jack Cheese</t>
  </si>
  <si>
    <t>Black Beans</t>
  </si>
  <si>
    <t>Mushrooms Pieces &amp; Stems</t>
  </si>
  <si>
    <t>cup drained</t>
  </si>
  <si>
    <t>Creamy Peanut Butter</t>
  </si>
  <si>
    <t>Crunchy Granola Bars - Oats 'N Honey</t>
  </si>
  <si>
    <t>bars</t>
  </si>
  <si>
    <t>Crunchy Roasted Edamame Beans</t>
  </si>
  <si>
    <t>Granola Crunch Oats &amp; Honey</t>
  </si>
  <si>
    <t>bar</t>
  </si>
  <si>
    <t>Cream of Chicken &amp; Mushroom Soup</t>
  </si>
  <si>
    <t>cup condensed</t>
  </si>
  <si>
    <t>Nopalitos Tender Cactus</t>
  </si>
  <si>
    <t>Baby-Cut Carrots</t>
  </si>
  <si>
    <t>Diced Avocados (Frozen)</t>
  </si>
  <si>
    <t>Sweet and Sour Chicken</t>
  </si>
  <si>
    <t>Basmati Rice (raw)</t>
  </si>
  <si>
    <t>Creatine</t>
  </si>
  <si>
    <t>tsp</t>
  </si>
  <si>
    <t>Fish Oil 1200Mg</t>
  </si>
  <si>
    <t>softgels</t>
  </si>
  <si>
    <t>Magnesium</t>
  </si>
  <si>
    <t>softgel</t>
  </si>
  <si>
    <t>Calcium Supplement</t>
  </si>
  <si>
    <t>capsule</t>
  </si>
  <si>
    <t>Beer</t>
  </si>
  <si>
    <t>bottle</t>
  </si>
  <si>
    <t>Extra Strength Melatonin Gummies</t>
  </si>
  <si>
    <t>Rest day</t>
  </si>
  <si>
    <t>Tilapia</t>
  </si>
  <si>
    <t>serving</t>
  </si>
  <si>
    <t>Vitamin d3 5000iu</t>
  </si>
  <si>
    <t>Extra Large Grade A Eggs</t>
  </si>
  <si>
    <t>egg</t>
  </si>
  <si>
    <t>Ultra Thin Oven Roasted Turkey Breast</t>
  </si>
  <si>
    <t>Corn Tortillas</t>
  </si>
  <si>
    <t>tortillas</t>
  </si>
  <si>
    <t>Honey Wheat Sliced Bread</t>
  </si>
  <si>
    <t>MELON</t>
  </si>
  <si>
    <t>LECHUGA</t>
  </si>
  <si>
    <t>AGUACATE</t>
  </si>
  <si>
    <t>ALMENDRAS</t>
  </si>
  <si>
    <t>ARROZ</t>
  </si>
  <si>
    <t>ATUN</t>
  </si>
  <si>
    <t>can drained</t>
  </si>
  <si>
    <t>CACAHUATES</t>
  </si>
  <si>
    <t>CHAYOTE</t>
  </si>
  <si>
    <t>CREMA</t>
  </si>
  <si>
    <t>Tbsp</t>
  </si>
  <si>
    <t>ESPINACAS</t>
  </si>
  <si>
    <t>cups</t>
  </si>
  <si>
    <t>FRESAS</t>
  </si>
  <si>
    <t>Cup</t>
  </si>
  <si>
    <t>FRIJOLES</t>
  </si>
  <si>
    <t>GARBANZOS</t>
  </si>
  <si>
    <t>HUEVO</t>
  </si>
  <si>
    <t>JAMON</t>
  </si>
  <si>
    <t>JAMON DE PAVO</t>
  </si>
  <si>
    <t>JITOMATE</t>
  </si>
  <si>
    <t>LECHE</t>
  </si>
  <si>
    <t>MANZANA</t>
  </si>
  <si>
    <t>MOLIDA DE RES</t>
  </si>
  <si>
    <t>NARANJA</t>
  </si>
  <si>
    <t>NOPALES</t>
  </si>
  <si>
    <t>Cup Drained</t>
  </si>
  <si>
    <t>NUEZ</t>
  </si>
  <si>
    <t>PAN INTEGRAL</t>
  </si>
  <si>
    <t>Slice</t>
  </si>
  <si>
    <t>PAPAYA</t>
  </si>
  <si>
    <t>PASTA</t>
  </si>
  <si>
    <t>PEPINO</t>
  </si>
  <si>
    <t>PLATANO</t>
  </si>
  <si>
    <t>POLLO PECHUGA</t>
  </si>
  <si>
    <t>QUESO</t>
  </si>
  <si>
    <t>QUESO OAXACA</t>
  </si>
  <si>
    <t>SALMON</t>
  </si>
  <si>
    <t>SALSA MEXICANA</t>
  </si>
  <si>
    <t>SQUASH</t>
  </si>
  <si>
    <t>TORTILLA DE HARINA</t>
  </si>
  <si>
    <t>tortilla</t>
  </si>
  <si>
    <t>TORTILLA DE MAIZ</t>
  </si>
  <si>
    <t>Tortillas</t>
  </si>
  <si>
    <t>TOSTADAS HORNEADAS</t>
  </si>
  <si>
    <t>TOSTADAS</t>
  </si>
  <si>
    <t>UVAS</t>
  </si>
  <si>
    <t>YOGURT</t>
  </si>
  <si>
    <t>ZANAHORIA</t>
  </si>
  <si>
    <t>jitomate</t>
  </si>
  <si>
    <t>Multi</t>
  </si>
  <si>
    <t>Snack 1</t>
  </si>
  <si>
    <t>Lunch</t>
  </si>
  <si>
    <t>Snack 2</t>
  </si>
  <si>
    <t>Dinner</t>
  </si>
  <si>
    <t>Other</t>
  </si>
  <si>
    <t>Meal time</t>
  </si>
  <si>
    <t>Hot Smoked Coho Salmon</t>
  </si>
  <si>
    <t>Valley Fresh Steamers Broccoli Florets</t>
  </si>
  <si>
    <t>cup prepared</t>
  </si>
  <si>
    <t>Type of day</t>
  </si>
  <si>
    <t>Pending</t>
  </si>
  <si>
    <t>*</t>
  </si>
  <si>
    <t>'078742369266</t>
  </si>
  <si>
    <t>'041570110621</t>
  </si>
  <si>
    <t>'705016331505</t>
  </si>
  <si>
    <t>'027917022703</t>
  </si>
  <si>
    <t>0</t>
  </si>
  <si>
    <t>'745042001553</t>
  </si>
  <si>
    <t>'034856008187</t>
  </si>
  <si>
    <t>'078742146294</t>
  </si>
  <si>
    <t>'041383090707</t>
  </si>
  <si>
    <t>'078742158792</t>
  </si>
  <si>
    <t>'078742083360</t>
  </si>
  <si>
    <t>'078742133652</t>
  </si>
  <si>
    <t/>
  </si>
  <si>
    <t>'030000012000</t>
  </si>
  <si>
    <t>'074822300006</t>
  </si>
  <si>
    <t>'078742014678</t>
  </si>
  <si>
    <t>'072878621441</t>
  </si>
  <si>
    <t>'072878517898</t>
  </si>
  <si>
    <t>'044500966503</t>
  </si>
  <si>
    <t>'046100002728</t>
  </si>
  <si>
    <t>'078742430218</t>
  </si>
  <si>
    <t>'078742075761</t>
  </si>
  <si>
    <t>'078742371870</t>
  </si>
  <si>
    <t>'078742113784</t>
  </si>
  <si>
    <t>'016000264601</t>
  </si>
  <si>
    <t>'860006036249</t>
  </si>
  <si>
    <t>'016000432680</t>
  </si>
  <si>
    <t>'051000015273</t>
  </si>
  <si>
    <t>'072878515276</t>
  </si>
  <si>
    <t>'033383666044</t>
  </si>
  <si>
    <t>'078742346168</t>
  </si>
  <si>
    <t>'748927021356</t>
  </si>
  <si>
    <t>'031604014162</t>
  </si>
  <si>
    <t>'031604025762</t>
  </si>
  <si>
    <t>'016500540991</t>
  </si>
  <si>
    <t>'080660957579</t>
  </si>
  <si>
    <t>'027917271736</t>
  </si>
  <si>
    <t>'664183000617</t>
  </si>
  <si>
    <t>'753950002500</t>
  </si>
  <si>
    <t>'715141113563</t>
  </si>
  <si>
    <t>'044500201994</t>
  </si>
  <si>
    <t>'027331000608</t>
  </si>
  <si>
    <t>'072250037068</t>
  </si>
  <si>
    <t>'048313061615</t>
  </si>
  <si>
    <t>'605806122347</t>
  </si>
  <si>
    <t>'745042002017</t>
  </si>
  <si>
    <t>Authentic Basmati Rice (raw) (fancy)</t>
  </si>
  <si>
    <t>Authentic Basmati Rice (cooked) (fancy)</t>
  </si>
  <si>
    <t>Barcode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</si>
</sst>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8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2" applyNumberFormat="0" applyAlignment="0" applyProtection="0"/>
    <xf numFmtId="0" fontId="3" fillId="3" borderId="0" applyNumberFormat="0" applyBorder="0" applyAlignment="0" applyProtection="0"/>
  </cellStyleXfs>
  <cellXfs count="21">
    <xf numFmtId="0" fontId="0" fillId="0" borderId="0" xfId="0"/>
    <xf numFmtId="0" fontId="0" fillId="0" borderId="1" xfId="0" applyBorder="1"/>
    <xf numFmtId="2" fontId="0" fillId="0" borderId="1" xfId="0" applyNumberFormat="1" applyBorder="1"/>
    <xf numFmtId="1" fontId="0" fillId="0" borderId="1" xfId="0" applyNumberFormat="1" applyBorder="1"/>
    <xf numFmtId="0" fontId="1" fillId="0" borderId="1" xfId="0" applyFont="1" applyBorder="1"/>
    <xf numFmtId="1" fontId="0" fillId="0" borderId="0" xfId="0" applyNumberFormat="1"/>
    <xf numFmtId="0" fontId="2" fillId="2" borderId="2" xfId="1" applyAlignment="1">
      <alignment horizontal="center" vertical="top"/>
    </xf>
    <xf numFmtId="0" fontId="1" fillId="0" borderId="0" xfId="0" applyFont="1"/>
    <xf numFmtId="0" fontId="3" fillId="3" borderId="1" xfId="2" applyBorder="1" applyAlignment="1">
      <alignment horizontal="center" vertical="top"/>
    </xf>
    <xf numFmtId="0" fontId="2" fillId="2" borderId="3" xfId="1" applyBorder="1" applyAlignment="1">
      <alignment horizontal="center" vertical="top"/>
    </xf>
    <xf numFmtId="0" fontId="0" fillId="0" borderId="4" xfId="0" applyBorder="1"/>
    <xf numFmtId="0" fontId="2" fillId="2" borderId="1" xfId="1" applyBorder="1"/>
    <xf numFmtId="0" fontId="3" fillId="3" borderId="1" xfId="2" applyBorder="1"/>
    <xf numFmtId="0" fontId="2" fillId="2" borderId="1" xfId="1" applyBorder="1" applyAlignment="1">
      <alignment horizontal="center" vertical="top"/>
    </xf>
    <xf numFmtId="0" fontId="0" fillId="4" borderId="1" xfId="0" applyFill="1" applyBorder="1"/>
    <xf numFmtId="0" fontId="1" fillId="4" borderId="1" xfId="0" applyFont="1" applyFill="1" applyBorder="1"/>
    <xf numFmtId="1" fontId="1" fillId="0" borderId="1" xfId="0" applyNumberFormat="1" applyFont="1" applyBorder="1"/>
    <xf numFmtId="0" fontId="0" fillId="0" borderId="0" xfId="0" applyNumberFormat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ont="1"/>
  </cellXfs>
  <cellStyles count="3">
    <cellStyle name="Accent5" xfId="2" builtinId="45"/>
    <cellStyle name="Check Cell" xfId="1" builtinId="23"/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colors>
    <mruColors>
      <color rgb="FFFA4C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571500</xdr:colOff>
          <xdr:row>1</xdr:row>
          <xdr:rowOff>152400</xdr:rowOff>
        </xdr:from>
        <xdr:to>
          <xdr:col>4</xdr:col>
          <xdr:colOff>238125</xdr:colOff>
          <xdr:row>3</xdr:row>
          <xdr:rowOff>142875</xdr:rowOff>
        </xdr:to>
        <xdr:sp macro="" textlink="">
          <xdr:nvSpPr>
            <xdr:cNvPr id="9217" name="Button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2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Add Barcode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BF945ADA-F3DC-47D6-9FE2-A7FB9692522C}" autoFormatId="16" applyNumberFormats="0" applyBorderFormats="0" applyFontFormats="0" applyPatternFormats="0" applyAlignmentFormats="0" applyWidthHeightFormats="0">
  <queryTableRefresh nextId="26">
    <queryTableFields count="25">
      <queryTableField id="1" name="food_barcode" tableColumnId="1"/>
      <queryTableField id="2" name="food_id" tableColumnId="2"/>
      <queryTableField id="3" name="food_name" tableColumnId="3"/>
      <queryTableField id="4" name="metric_serving_amount" tableColumnId="4"/>
      <queryTableField id="5" name="metric_serving_unit" tableColumnId="5"/>
      <queryTableField id="6" name="serving_description_num" tableColumnId="6"/>
      <queryTableField id="7" name="serving_description_measurement" tableColumnId="7"/>
      <queryTableField id="8" name="calories" tableColumnId="8"/>
      <queryTableField id="9" name="fat" tableColumnId="9"/>
      <queryTableField id="10" name="carbohydrate" tableColumnId="10"/>
      <queryTableField id="11" name="protein" tableColumnId="11"/>
      <queryTableField id="12" name="added_sugars" tableColumnId="12"/>
      <queryTableField id="13" name="calcium" tableColumnId="13"/>
      <queryTableField id="14" name="fiber" tableColumnId="14"/>
      <queryTableField id="15" name="iron" tableColumnId="15"/>
      <queryTableField id="16" name="monounsaturated_fat" tableColumnId="16"/>
      <queryTableField id="17" name="polyunsaturated_fat" tableColumnId="17"/>
      <queryTableField id="18" name="potassium" tableColumnId="18"/>
      <queryTableField id="19" name="saturated_fat" tableColumnId="19"/>
      <queryTableField id="20" name="sodium" tableColumnId="20"/>
      <queryTableField id="21" name="sugar" tableColumnId="21"/>
      <queryTableField id="22" name="trans_fat" tableColumnId="22"/>
      <queryTableField id="23" name="vitamin_a" tableColumnId="23"/>
      <queryTableField id="24" name="vitamin_c" tableColumnId="24"/>
      <queryTableField id="25" name="vitamin_d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918B54-DF6C-4E10-94DE-E122CBA24355}" name="Serving" displayName="Serving" ref="A1:Y88" tableType="queryTable" totalsRowShown="0">
  <autoFilter ref="A1:Y88" xr:uid="{46918B54-DF6C-4E10-94DE-E122CBA24355}">
    <filterColumn colId="2">
      <filters>
        <filter val="Authentic Basmati Rice (fancy)"/>
        <filter val="Basmati Rice (cooked)"/>
        <filter val="Basmati Rice (raw)"/>
      </filters>
    </filterColumn>
  </autoFilter>
  <tableColumns count="25">
    <tableColumn id="1" xr3:uid="{88E02276-87DF-4EEB-94F4-BA25B3063DCE}" uniqueName="1" name="food_barcode" queryTableFieldId="1" dataDxfId="3"/>
    <tableColumn id="2" xr3:uid="{08BE2E68-1326-43E6-B111-D3EC1863E94E}" uniqueName="2" name="food_id" queryTableFieldId="2"/>
    <tableColumn id="3" xr3:uid="{FA67A955-CA61-4AA6-8D6A-B72A37109E10}" uniqueName="3" name="food_name" queryTableFieldId="3" dataDxfId="2"/>
    <tableColumn id="4" xr3:uid="{3109AA86-7A62-4509-AC1C-6D6A4B1B0B33}" uniqueName="4" name="metric_serving_amount" queryTableFieldId="4"/>
    <tableColumn id="5" xr3:uid="{5B6ECCBA-92AA-4379-A260-CCE0416F546A}" uniqueName="5" name="metric_serving_unit" queryTableFieldId="5" dataDxfId="1"/>
    <tableColumn id="6" xr3:uid="{3207A32A-6C35-4025-807D-3A09A14A8679}" uniqueName="6" name="serving_description_num" queryTableFieldId="6"/>
    <tableColumn id="7" xr3:uid="{9E8CCC1B-0B64-4D6E-9915-4EAB23F2D017}" uniqueName="7" name="serving_description_measurement" queryTableFieldId="7" dataDxfId="0"/>
    <tableColumn id="8" xr3:uid="{D3B9730F-355F-4CD9-AD77-C44D86EAE8C2}" uniqueName="8" name="calories" queryTableFieldId="8"/>
    <tableColumn id="9" xr3:uid="{97C04459-BF18-4D09-A204-1DEA7AD16D9C}" uniqueName="9" name="fat" queryTableFieldId="9"/>
    <tableColumn id="10" xr3:uid="{E4544FBA-26EB-4D05-87F0-15C32ADDD243}" uniqueName="10" name="carbohydrate" queryTableFieldId="10"/>
    <tableColumn id="11" xr3:uid="{7D1133E7-0F93-4F3B-8DC5-C1453E8016C2}" uniqueName="11" name="protein" queryTableFieldId="11"/>
    <tableColumn id="12" xr3:uid="{FF09710B-253D-4339-874F-50012C5C06E0}" uniqueName="12" name="added_sugars" queryTableFieldId="12"/>
    <tableColumn id="13" xr3:uid="{B126F6BD-479D-496B-A663-DA24C268E5E3}" uniqueName="13" name="calcium" queryTableFieldId="13"/>
    <tableColumn id="14" xr3:uid="{F1E72424-C5D7-41DC-8883-4C48C43D5634}" uniqueName="14" name="fiber" queryTableFieldId="14"/>
    <tableColumn id="15" xr3:uid="{F0B5004B-D44F-4F00-8768-2D5F33768D62}" uniqueName="15" name="iron" queryTableFieldId="15"/>
    <tableColumn id="16" xr3:uid="{3E4AE9EF-251D-43BC-85F2-E65ED20A8AB1}" uniqueName="16" name="monounsaturated_fat" queryTableFieldId="16"/>
    <tableColumn id="17" xr3:uid="{4D763D06-9626-447D-8BB9-FE6E131FE8CE}" uniqueName="17" name="polyunsaturated_fat" queryTableFieldId="17"/>
    <tableColumn id="18" xr3:uid="{7DE0A362-E490-414D-907F-BD9766AC2BC8}" uniqueName="18" name="potassium" queryTableFieldId="18"/>
    <tableColumn id="19" xr3:uid="{F5F4A2ED-1F64-49FE-9958-E26A21904482}" uniqueName="19" name="saturated_fat" queryTableFieldId="19"/>
    <tableColumn id="20" xr3:uid="{80AD3C93-5429-4A33-A5D8-EAF4BD778F5B}" uniqueName="20" name="sodium" queryTableFieldId="20"/>
    <tableColumn id="21" xr3:uid="{5A985000-BF72-4A32-9E6F-E9AD5FB81DE9}" uniqueName="21" name="sugar" queryTableFieldId="21"/>
    <tableColumn id="22" xr3:uid="{7995E0AD-8023-47D7-87B2-EFC44447EC4A}" uniqueName="22" name="trans_fat" queryTableFieldId="22"/>
    <tableColumn id="23" xr3:uid="{3D53847B-6C53-43FD-A4CD-46E58B8E7D7F}" uniqueName="23" name="vitamin_a" queryTableFieldId="23"/>
    <tableColumn id="24" xr3:uid="{626A8D8F-E936-4F60-824C-98B94A5B9212}" uniqueName="24" name="vitamin_c" queryTableFieldId="24"/>
    <tableColumn id="25" xr3:uid="{2EFD346A-9751-4B5B-82FD-9DCE963DEBE5}" uniqueName="25" name="vitamin_d" queryTableFieldId="2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0872A-6158-4719-96CF-6DDF4BA0889E}">
  <sheetPr codeName="Sheet1"/>
  <dimension ref="A1:Y88"/>
  <sheetViews>
    <sheetView workbookViewId="0">
      <selection activeCell="D94" sqref="D94"/>
    </sheetView>
  </sheetViews>
  <sheetFormatPr defaultRowHeight="15" x14ac:dyDescent="0.25"/>
  <cols>
    <col min="1" max="1" width="15.7109375" bestFit="1" customWidth="1"/>
    <col min="2" max="2" width="10.140625" bestFit="1" customWidth="1"/>
    <col min="3" max="3" width="36.85546875" bestFit="1" customWidth="1"/>
    <col min="4" max="4" width="24.7109375" bestFit="1" customWidth="1"/>
    <col min="5" max="5" width="21.28515625" bestFit="1" customWidth="1"/>
    <col min="6" max="6" width="26.140625" bestFit="1" customWidth="1"/>
    <col min="7" max="7" width="34.85546875" bestFit="1" customWidth="1"/>
    <col min="8" max="8" width="12" bestFit="1" customWidth="1"/>
    <col min="9" max="9" width="5.7109375" bestFit="1" customWidth="1"/>
    <col min="10" max="10" width="15" bestFit="1" customWidth="1"/>
    <col min="11" max="11" width="9.85546875" bestFit="1" customWidth="1"/>
    <col min="12" max="12" width="15.5703125" bestFit="1" customWidth="1"/>
    <col min="13" max="13" width="12" bestFit="1" customWidth="1"/>
    <col min="14" max="14" width="7.5703125" bestFit="1" customWidth="1"/>
    <col min="15" max="15" width="6.85546875" bestFit="1" customWidth="1"/>
    <col min="16" max="16" width="22.85546875" bestFit="1" customWidth="1"/>
    <col min="17" max="17" width="21.5703125" bestFit="1" customWidth="1"/>
    <col min="18" max="18" width="12.42578125" bestFit="1" customWidth="1"/>
    <col min="19" max="19" width="15.140625" bestFit="1" customWidth="1"/>
    <col min="20" max="20" width="9.85546875" bestFit="1" customWidth="1"/>
    <col min="21" max="21" width="8" bestFit="1" customWidth="1"/>
    <col min="22" max="22" width="11.140625" bestFit="1" customWidth="1"/>
    <col min="23" max="23" width="12" bestFit="1" customWidth="1"/>
    <col min="24" max="24" width="11.85546875" bestFit="1" customWidth="1"/>
    <col min="25" max="25" width="12.140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5</v>
      </c>
      <c r="I1" t="s">
        <v>6</v>
      </c>
      <c r="J1" t="s">
        <v>7</v>
      </c>
      <c r="K1" t="s">
        <v>8</v>
      </c>
      <c r="L1" t="s">
        <v>49</v>
      </c>
      <c r="M1" t="s">
        <v>50</v>
      </c>
      <c r="N1" t="s">
        <v>43</v>
      </c>
      <c r="O1" t="s">
        <v>51</v>
      </c>
      <c r="P1" t="s">
        <v>52</v>
      </c>
      <c r="Q1" t="s">
        <v>53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55</v>
      </c>
      <c r="X1" t="s">
        <v>56</v>
      </c>
      <c r="Y1" t="s">
        <v>54</v>
      </c>
    </row>
    <row r="2" spans="1:25" hidden="1" x14ac:dyDescent="0.25">
      <c r="A2" t="s">
        <v>168</v>
      </c>
      <c r="B2">
        <v>3497878</v>
      </c>
      <c r="C2" t="s">
        <v>11</v>
      </c>
      <c r="D2">
        <v>225</v>
      </c>
      <c r="E2" t="s">
        <v>16</v>
      </c>
      <c r="F2">
        <v>1</v>
      </c>
      <c r="G2" t="s">
        <v>18</v>
      </c>
      <c r="H2">
        <v>190</v>
      </c>
      <c r="I2">
        <v>2</v>
      </c>
      <c r="J2">
        <v>38</v>
      </c>
      <c r="K2">
        <v>6</v>
      </c>
      <c r="N2">
        <v>0</v>
      </c>
      <c r="R2">
        <v>300</v>
      </c>
      <c r="S2">
        <v>1</v>
      </c>
      <c r="T2">
        <v>105</v>
      </c>
      <c r="U2">
        <v>32</v>
      </c>
      <c r="V2">
        <v>0</v>
      </c>
    </row>
    <row r="3" spans="1:25" hidden="1" x14ac:dyDescent="0.25">
      <c r="A3" t="s">
        <v>169</v>
      </c>
      <c r="B3">
        <v>41694</v>
      </c>
      <c r="C3" t="s">
        <v>12</v>
      </c>
      <c r="D3">
        <v>28.34</v>
      </c>
      <c r="E3" t="s">
        <v>17</v>
      </c>
      <c r="F3">
        <v>24</v>
      </c>
      <c r="G3" t="s">
        <v>19</v>
      </c>
      <c r="H3">
        <v>160</v>
      </c>
      <c r="I3">
        <v>14</v>
      </c>
      <c r="J3">
        <v>6</v>
      </c>
      <c r="K3">
        <v>6</v>
      </c>
      <c r="L3">
        <v>0</v>
      </c>
      <c r="M3">
        <v>70</v>
      </c>
      <c r="N3">
        <v>3</v>
      </c>
      <c r="O3">
        <v>1.1000000000000001</v>
      </c>
      <c r="P3">
        <v>9</v>
      </c>
      <c r="Q3">
        <v>3.5</v>
      </c>
      <c r="R3">
        <v>200</v>
      </c>
      <c r="S3">
        <v>1</v>
      </c>
      <c r="T3">
        <v>0</v>
      </c>
      <c r="U3">
        <v>1</v>
      </c>
      <c r="V3">
        <v>0</v>
      </c>
      <c r="Y3">
        <v>0</v>
      </c>
    </row>
    <row r="4" spans="1:25" hidden="1" x14ac:dyDescent="0.25">
      <c r="A4" t="s">
        <v>170</v>
      </c>
      <c r="B4">
        <v>4690697</v>
      </c>
      <c r="C4" t="s">
        <v>13</v>
      </c>
      <c r="D4">
        <v>334</v>
      </c>
      <c r="E4" t="s">
        <v>16</v>
      </c>
      <c r="F4">
        <v>2</v>
      </c>
      <c r="G4" t="s">
        <v>20</v>
      </c>
      <c r="H4">
        <v>1280</v>
      </c>
      <c r="I4">
        <v>10</v>
      </c>
      <c r="J4">
        <v>252</v>
      </c>
      <c r="K4">
        <v>52</v>
      </c>
      <c r="R4">
        <v>2210</v>
      </c>
      <c r="S4">
        <v>3</v>
      </c>
      <c r="T4">
        <v>510</v>
      </c>
      <c r="U4">
        <v>19</v>
      </c>
    </row>
    <row r="5" spans="1:25" hidden="1" x14ac:dyDescent="0.25">
      <c r="A5" t="s">
        <v>171</v>
      </c>
      <c r="B5">
        <v>2325541</v>
      </c>
      <c r="C5" t="s">
        <v>14</v>
      </c>
      <c r="D5">
        <v>0</v>
      </c>
      <c r="E5" t="s">
        <v>172</v>
      </c>
      <c r="F5">
        <v>2</v>
      </c>
      <c r="G5" t="s">
        <v>21</v>
      </c>
      <c r="H5">
        <v>15</v>
      </c>
      <c r="I5">
        <v>0</v>
      </c>
      <c r="J5">
        <v>4</v>
      </c>
      <c r="K5">
        <v>0</v>
      </c>
      <c r="L5">
        <v>3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10</v>
      </c>
      <c r="U5">
        <v>3</v>
      </c>
      <c r="V5">
        <v>0</v>
      </c>
      <c r="W5">
        <v>720</v>
      </c>
      <c r="X5">
        <v>36</v>
      </c>
      <c r="Y5">
        <v>25</v>
      </c>
    </row>
    <row r="6" spans="1:25" x14ac:dyDescent="0.25">
      <c r="A6" t="s">
        <v>173</v>
      </c>
      <c r="B6">
        <v>14027626</v>
      </c>
      <c r="C6" t="s">
        <v>83</v>
      </c>
      <c r="D6">
        <v>45</v>
      </c>
      <c r="E6" t="s">
        <v>16</v>
      </c>
      <c r="F6">
        <v>0.25</v>
      </c>
      <c r="G6" t="s">
        <v>18</v>
      </c>
      <c r="H6">
        <v>160</v>
      </c>
      <c r="I6">
        <v>0</v>
      </c>
      <c r="J6">
        <v>36</v>
      </c>
      <c r="K6">
        <v>3</v>
      </c>
      <c r="L6">
        <v>0</v>
      </c>
      <c r="M6">
        <v>2</v>
      </c>
      <c r="N6">
        <v>0</v>
      </c>
      <c r="O6">
        <v>0</v>
      </c>
      <c r="R6">
        <v>0</v>
      </c>
      <c r="S6">
        <v>0</v>
      </c>
      <c r="T6">
        <v>0</v>
      </c>
      <c r="U6">
        <v>0</v>
      </c>
      <c r="V6">
        <v>0</v>
      </c>
      <c r="Y6">
        <v>0</v>
      </c>
    </row>
    <row r="7" spans="1:25" hidden="1" x14ac:dyDescent="0.25">
      <c r="A7" t="s">
        <v>174</v>
      </c>
      <c r="B7">
        <v>5723381</v>
      </c>
      <c r="C7" t="s">
        <v>15</v>
      </c>
      <c r="D7">
        <v>22.7</v>
      </c>
      <c r="E7" t="s">
        <v>16</v>
      </c>
      <c r="F7">
        <v>1</v>
      </c>
      <c r="G7" t="s">
        <v>22</v>
      </c>
      <c r="H7">
        <v>70</v>
      </c>
      <c r="I7">
        <v>0</v>
      </c>
      <c r="J7">
        <v>17</v>
      </c>
      <c r="K7">
        <v>1</v>
      </c>
      <c r="L7">
        <v>9</v>
      </c>
      <c r="N7">
        <v>0</v>
      </c>
      <c r="S7">
        <v>0</v>
      </c>
      <c r="T7">
        <v>20</v>
      </c>
      <c r="U7">
        <v>11</v>
      </c>
      <c r="W7">
        <v>230</v>
      </c>
      <c r="X7">
        <v>23</v>
      </c>
    </row>
    <row r="8" spans="1:25" hidden="1" x14ac:dyDescent="0.25">
      <c r="A8" t="s">
        <v>175</v>
      </c>
      <c r="B8">
        <v>28227427</v>
      </c>
      <c r="C8" t="s">
        <v>24</v>
      </c>
      <c r="D8">
        <v>140</v>
      </c>
      <c r="E8" t="s">
        <v>16</v>
      </c>
      <c r="F8">
        <v>1</v>
      </c>
      <c r="G8" t="s">
        <v>18</v>
      </c>
      <c r="H8">
        <v>80</v>
      </c>
      <c r="I8">
        <v>0</v>
      </c>
      <c r="J8">
        <v>18</v>
      </c>
      <c r="K8">
        <v>1</v>
      </c>
      <c r="L8">
        <v>0</v>
      </c>
      <c r="M8">
        <v>0</v>
      </c>
      <c r="N8">
        <v>2</v>
      </c>
      <c r="O8">
        <v>0.4</v>
      </c>
      <c r="R8">
        <v>150</v>
      </c>
      <c r="S8">
        <v>0</v>
      </c>
      <c r="T8">
        <v>0</v>
      </c>
      <c r="U8">
        <v>14</v>
      </c>
      <c r="V8">
        <v>0</v>
      </c>
      <c r="Y8">
        <v>0</v>
      </c>
    </row>
    <row r="9" spans="1:25" hidden="1" x14ac:dyDescent="0.25">
      <c r="A9" t="s">
        <v>176</v>
      </c>
      <c r="B9">
        <v>233630</v>
      </c>
      <c r="C9" t="s">
        <v>25</v>
      </c>
      <c r="D9">
        <v>240</v>
      </c>
      <c r="E9" t="s">
        <v>26</v>
      </c>
      <c r="F9">
        <v>1</v>
      </c>
      <c r="G9" t="s">
        <v>18</v>
      </c>
      <c r="H9">
        <v>90</v>
      </c>
      <c r="I9">
        <v>0</v>
      </c>
      <c r="J9">
        <v>13</v>
      </c>
      <c r="K9">
        <v>8</v>
      </c>
      <c r="M9">
        <v>310</v>
      </c>
      <c r="N9">
        <v>0</v>
      </c>
      <c r="O9">
        <v>0.1</v>
      </c>
      <c r="R9">
        <v>420</v>
      </c>
      <c r="S9">
        <v>0</v>
      </c>
      <c r="T9">
        <v>125</v>
      </c>
      <c r="U9">
        <v>12</v>
      </c>
      <c r="W9">
        <v>150</v>
      </c>
      <c r="X9">
        <v>0</v>
      </c>
      <c r="Y9">
        <v>3</v>
      </c>
    </row>
    <row r="10" spans="1:25" hidden="1" x14ac:dyDescent="0.25">
      <c r="A10" t="s">
        <v>177</v>
      </c>
      <c r="B10">
        <v>12239748</v>
      </c>
      <c r="C10" t="s">
        <v>28</v>
      </c>
      <c r="D10">
        <v>28</v>
      </c>
      <c r="E10" t="s">
        <v>16</v>
      </c>
      <c r="F10">
        <v>1</v>
      </c>
      <c r="G10" t="s">
        <v>29</v>
      </c>
      <c r="H10">
        <v>80</v>
      </c>
      <c r="I10">
        <v>6</v>
      </c>
      <c r="J10">
        <v>0</v>
      </c>
      <c r="K10">
        <v>7</v>
      </c>
      <c r="N10">
        <v>0</v>
      </c>
      <c r="P10">
        <v>1.5</v>
      </c>
      <c r="Q10">
        <v>0</v>
      </c>
      <c r="R10">
        <v>35</v>
      </c>
      <c r="S10">
        <v>3</v>
      </c>
      <c r="T10">
        <v>190</v>
      </c>
      <c r="U10">
        <v>0</v>
      </c>
      <c r="V10">
        <v>0</v>
      </c>
    </row>
    <row r="11" spans="1:25" hidden="1" x14ac:dyDescent="0.25">
      <c r="A11" t="s">
        <v>178</v>
      </c>
      <c r="B11">
        <v>102340</v>
      </c>
      <c r="C11" t="s">
        <v>30</v>
      </c>
      <c r="D11">
        <v>15</v>
      </c>
      <c r="E11" t="s">
        <v>26</v>
      </c>
      <c r="F11">
        <v>1</v>
      </c>
      <c r="G11" t="s">
        <v>31</v>
      </c>
      <c r="H11">
        <v>120</v>
      </c>
      <c r="I11">
        <v>14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10</v>
      </c>
      <c r="Q11">
        <v>2</v>
      </c>
      <c r="R11">
        <v>0</v>
      </c>
      <c r="S11">
        <v>2</v>
      </c>
      <c r="T11">
        <v>0</v>
      </c>
      <c r="U11">
        <v>0</v>
      </c>
      <c r="V11">
        <v>0</v>
      </c>
      <c r="Y11">
        <v>0</v>
      </c>
    </row>
    <row r="12" spans="1:25" hidden="1" x14ac:dyDescent="0.25">
      <c r="A12" t="s">
        <v>179</v>
      </c>
      <c r="B12">
        <v>42169992</v>
      </c>
      <c r="C12" t="s">
        <v>42</v>
      </c>
      <c r="D12">
        <v>84</v>
      </c>
      <c r="E12" t="s">
        <v>16</v>
      </c>
      <c r="F12">
        <v>3</v>
      </c>
      <c r="G12" t="s">
        <v>17</v>
      </c>
      <c r="H12">
        <v>50</v>
      </c>
      <c r="I12">
        <v>0</v>
      </c>
      <c r="J12">
        <v>0</v>
      </c>
      <c r="K12">
        <v>12</v>
      </c>
      <c r="L12">
        <v>0</v>
      </c>
      <c r="M12">
        <v>130</v>
      </c>
      <c r="N12">
        <v>0</v>
      </c>
      <c r="O12">
        <v>0.5</v>
      </c>
      <c r="R12">
        <v>45</v>
      </c>
      <c r="S12">
        <v>0</v>
      </c>
      <c r="T12">
        <v>710</v>
      </c>
      <c r="U12">
        <v>0</v>
      </c>
      <c r="V12">
        <v>0</v>
      </c>
      <c r="Y12">
        <v>0</v>
      </c>
    </row>
    <row r="13" spans="1:25" hidden="1" x14ac:dyDescent="0.25">
      <c r="A13" t="s">
        <v>180</v>
      </c>
      <c r="C13" t="s">
        <v>82</v>
      </c>
      <c r="D13">
        <v>350</v>
      </c>
      <c r="E13" t="s">
        <v>16</v>
      </c>
      <c r="G13" t="s">
        <v>180</v>
      </c>
      <c r="H13">
        <v>500</v>
      </c>
      <c r="I13">
        <v>13</v>
      </c>
      <c r="J13">
        <v>31</v>
      </c>
      <c r="K13">
        <v>63</v>
      </c>
    </row>
    <row r="14" spans="1:25" x14ac:dyDescent="0.25">
      <c r="A14" t="s">
        <v>180</v>
      </c>
      <c r="C14" t="s">
        <v>23</v>
      </c>
      <c r="D14">
        <v>180</v>
      </c>
      <c r="E14" t="s">
        <v>16</v>
      </c>
      <c r="G14" t="s">
        <v>180</v>
      </c>
      <c r="H14">
        <v>213.33333329999999</v>
      </c>
      <c r="I14">
        <v>0</v>
      </c>
      <c r="J14">
        <v>48</v>
      </c>
      <c r="K14">
        <v>4</v>
      </c>
      <c r="L14">
        <v>0</v>
      </c>
      <c r="M14">
        <v>2.6666666669999999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hidden="1" x14ac:dyDescent="0.25">
      <c r="A15" t="s">
        <v>181</v>
      </c>
      <c r="B15">
        <v>4358509</v>
      </c>
      <c r="C15" t="s">
        <v>57</v>
      </c>
      <c r="D15">
        <v>40</v>
      </c>
      <c r="E15" t="s">
        <v>16</v>
      </c>
      <c r="F15">
        <v>0.5</v>
      </c>
      <c r="G15" t="s">
        <v>18</v>
      </c>
      <c r="H15">
        <v>150</v>
      </c>
      <c r="I15">
        <v>3</v>
      </c>
      <c r="J15">
        <v>27</v>
      </c>
      <c r="K15">
        <v>5</v>
      </c>
      <c r="M15">
        <v>20</v>
      </c>
      <c r="N15">
        <v>4</v>
      </c>
      <c r="O15">
        <v>1.7</v>
      </c>
      <c r="P15">
        <v>1</v>
      </c>
      <c r="Q15">
        <v>1</v>
      </c>
      <c r="R15">
        <v>140</v>
      </c>
      <c r="S15">
        <v>0.5</v>
      </c>
      <c r="T15">
        <v>0</v>
      </c>
      <c r="U15">
        <v>1</v>
      </c>
      <c r="V15">
        <v>0</v>
      </c>
      <c r="Y15">
        <v>0</v>
      </c>
    </row>
    <row r="16" spans="1:25" hidden="1" x14ac:dyDescent="0.25">
      <c r="A16" t="s">
        <v>182</v>
      </c>
      <c r="B16">
        <v>8389594</v>
      </c>
      <c r="C16" t="s">
        <v>58</v>
      </c>
      <c r="D16">
        <v>12</v>
      </c>
      <c r="E16" t="s">
        <v>16</v>
      </c>
      <c r="F16">
        <v>2</v>
      </c>
      <c r="G16" t="s">
        <v>31</v>
      </c>
      <c r="H16">
        <v>50</v>
      </c>
      <c r="I16">
        <v>1.5</v>
      </c>
      <c r="J16">
        <v>4</v>
      </c>
      <c r="K16">
        <v>6</v>
      </c>
      <c r="L16">
        <v>0</v>
      </c>
      <c r="M16">
        <v>0</v>
      </c>
      <c r="N16">
        <v>2</v>
      </c>
      <c r="O16">
        <v>0.3</v>
      </c>
      <c r="P16">
        <v>0</v>
      </c>
      <c r="Q16">
        <v>0</v>
      </c>
      <c r="R16">
        <v>157</v>
      </c>
      <c r="S16">
        <v>0</v>
      </c>
      <c r="T16">
        <v>0</v>
      </c>
      <c r="U16">
        <v>0.5</v>
      </c>
      <c r="V16">
        <v>0</v>
      </c>
      <c r="W16">
        <v>0</v>
      </c>
      <c r="X16">
        <v>0</v>
      </c>
      <c r="Y16">
        <v>0</v>
      </c>
    </row>
    <row r="17" spans="1:25" hidden="1" x14ac:dyDescent="0.25">
      <c r="A17" t="s">
        <v>183</v>
      </c>
      <c r="B17">
        <v>230896</v>
      </c>
      <c r="C17" t="s">
        <v>60</v>
      </c>
      <c r="D17">
        <v>240</v>
      </c>
      <c r="E17" t="s">
        <v>26</v>
      </c>
      <c r="F17">
        <v>8</v>
      </c>
      <c r="G17" t="s">
        <v>61</v>
      </c>
      <c r="H17">
        <v>130</v>
      </c>
      <c r="I17">
        <v>0</v>
      </c>
      <c r="J17">
        <v>32</v>
      </c>
      <c r="K17">
        <v>1</v>
      </c>
      <c r="N17">
        <v>1</v>
      </c>
      <c r="S17">
        <v>0</v>
      </c>
      <c r="T17">
        <v>140</v>
      </c>
      <c r="U17">
        <v>30</v>
      </c>
    </row>
    <row r="18" spans="1:25" hidden="1" x14ac:dyDescent="0.25">
      <c r="A18" t="s">
        <v>184</v>
      </c>
      <c r="B18">
        <v>3910714</v>
      </c>
      <c r="C18" t="s">
        <v>62</v>
      </c>
      <c r="D18">
        <v>31</v>
      </c>
      <c r="E18" t="s">
        <v>16</v>
      </c>
      <c r="F18">
        <v>2</v>
      </c>
      <c r="G18" t="s">
        <v>31</v>
      </c>
      <c r="H18">
        <v>10</v>
      </c>
      <c r="I18">
        <v>0</v>
      </c>
      <c r="J18">
        <v>2</v>
      </c>
      <c r="K18">
        <v>0</v>
      </c>
      <c r="L18">
        <v>0</v>
      </c>
      <c r="N18">
        <v>0</v>
      </c>
      <c r="R18">
        <v>60</v>
      </c>
      <c r="S18">
        <v>0</v>
      </c>
      <c r="T18">
        <v>230</v>
      </c>
      <c r="U18">
        <v>1</v>
      </c>
      <c r="V18">
        <v>0</v>
      </c>
    </row>
    <row r="19" spans="1:25" hidden="1" x14ac:dyDescent="0.25">
      <c r="A19" t="s">
        <v>185</v>
      </c>
      <c r="B19">
        <v>343797</v>
      </c>
      <c r="C19" t="s">
        <v>63</v>
      </c>
      <c r="D19">
        <v>31</v>
      </c>
      <c r="E19" t="s">
        <v>16</v>
      </c>
      <c r="F19">
        <v>2</v>
      </c>
      <c r="G19" t="s">
        <v>31</v>
      </c>
      <c r="H19">
        <v>10</v>
      </c>
      <c r="I19">
        <v>0</v>
      </c>
      <c r="J19">
        <v>2</v>
      </c>
      <c r="K19">
        <v>0</v>
      </c>
      <c r="N19">
        <v>0</v>
      </c>
      <c r="S19">
        <v>0</v>
      </c>
      <c r="T19">
        <v>220</v>
      </c>
      <c r="U19">
        <v>1</v>
      </c>
    </row>
    <row r="20" spans="1:25" hidden="1" x14ac:dyDescent="0.25">
      <c r="A20" t="s">
        <v>186</v>
      </c>
      <c r="B20">
        <v>49722</v>
      </c>
      <c r="C20" t="s">
        <v>64</v>
      </c>
      <c r="D20">
        <v>56</v>
      </c>
      <c r="E20" t="s">
        <v>16</v>
      </c>
      <c r="F20">
        <v>2</v>
      </c>
      <c r="G20" t="s">
        <v>17</v>
      </c>
      <c r="H20">
        <v>70</v>
      </c>
      <c r="I20">
        <v>2.5</v>
      </c>
      <c r="J20">
        <v>4</v>
      </c>
      <c r="K20">
        <v>9</v>
      </c>
      <c r="N20">
        <v>0</v>
      </c>
      <c r="S20">
        <v>1</v>
      </c>
      <c r="T20">
        <v>570</v>
      </c>
      <c r="U20">
        <v>3</v>
      </c>
      <c r="V20">
        <v>0</v>
      </c>
    </row>
    <row r="21" spans="1:25" hidden="1" x14ac:dyDescent="0.25">
      <c r="A21" t="s">
        <v>187</v>
      </c>
      <c r="B21">
        <v>71939</v>
      </c>
      <c r="C21" t="s">
        <v>65</v>
      </c>
      <c r="D21">
        <v>20</v>
      </c>
      <c r="E21" t="s">
        <v>16</v>
      </c>
      <c r="F21">
        <v>1</v>
      </c>
      <c r="G21" t="s">
        <v>66</v>
      </c>
      <c r="H21">
        <v>80</v>
      </c>
      <c r="I21">
        <v>7</v>
      </c>
      <c r="J21">
        <v>0</v>
      </c>
      <c r="K21">
        <v>5</v>
      </c>
      <c r="N21">
        <v>0</v>
      </c>
      <c r="S21">
        <v>4</v>
      </c>
      <c r="T21">
        <v>125</v>
      </c>
      <c r="U21">
        <v>0</v>
      </c>
    </row>
    <row r="22" spans="1:25" hidden="1" x14ac:dyDescent="0.25">
      <c r="A22" t="s">
        <v>188</v>
      </c>
      <c r="B22">
        <v>35617266</v>
      </c>
      <c r="C22" t="s">
        <v>67</v>
      </c>
      <c r="D22">
        <v>28</v>
      </c>
      <c r="E22" t="s">
        <v>16</v>
      </c>
      <c r="F22">
        <v>1</v>
      </c>
      <c r="G22" t="s">
        <v>17</v>
      </c>
      <c r="H22">
        <v>100</v>
      </c>
      <c r="I22">
        <v>8</v>
      </c>
      <c r="J22">
        <v>0</v>
      </c>
      <c r="K22">
        <v>7</v>
      </c>
      <c r="N22">
        <v>0</v>
      </c>
      <c r="P22">
        <v>0</v>
      </c>
      <c r="Q22">
        <v>0</v>
      </c>
      <c r="R22">
        <v>0</v>
      </c>
      <c r="S22">
        <v>4.5</v>
      </c>
      <c r="T22">
        <v>170</v>
      </c>
      <c r="U22">
        <v>0</v>
      </c>
      <c r="V22">
        <v>0</v>
      </c>
    </row>
    <row r="23" spans="1:25" hidden="1" x14ac:dyDescent="0.25">
      <c r="A23" t="s">
        <v>189</v>
      </c>
      <c r="B23">
        <v>46836</v>
      </c>
      <c r="C23" t="s">
        <v>68</v>
      </c>
      <c r="D23">
        <v>130</v>
      </c>
      <c r="E23" t="s">
        <v>16</v>
      </c>
      <c r="F23">
        <v>0.5</v>
      </c>
      <c r="G23" t="s">
        <v>18</v>
      </c>
      <c r="H23">
        <v>120</v>
      </c>
      <c r="I23">
        <v>0.5</v>
      </c>
      <c r="J23">
        <v>22</v>
      </c>
      <c r="K23">
        <v>7</v>
      </c>
      <c r="M23">
        <v>50</v>
      </c>
      <c r="N23">
        <v>6</v>
      </c>
      <c r="O23">
        <v>1.7</v>
      </c>
      <c r="P23">
        <v>0</v>
      </c>
      <c r="Q23">
        <v>0</v>
      </c>
      <c r="R23">
        <v>480</v>
      </c>
      <c r="S23">
        <v>0</v>
      </c>
      <c r="T23">
        <v>410</v>
      </c>
      <c r="U23">
        <v>0</v>
      </c>
      <c r="V23">
        <v>0</v>
      </c>
    </row>
    <row r="24" spans="1:25" hidden="1" x14ac:dyDescent="0.25">
      <c r="A24" t="s">
        <v>190</v>
      </c>
      <c r="B24">
        <v>274065</v>
      </c>
      <c r="C24" t="s">
        <v>69</v>
      </c>
      <c r="D24">
        <v>113</v>
      </c>
      <c r="E24" t="s">
        <v>16</v>
      </c>
      <c r="F24">
        <v>0.75</v>
      </c>
      <c r="G24" t="s">
        <v>70</v>
      </c>
      <c r="H24">
        <v>30</v>
      </c>
      <c r="I24">
        <v>0</v>
      </c>
      <c r="J24">
        <v>3</v>
      </c>
      <c r="K24">
        <v>3</v>
      </c>
      <c r="L24">
        <v>0</v>
      </c>
      <c r="M24">
        <v>13</v>
      </c>
      <c r="N24">
        <v>3</v>
      </c>
      <c r="O24">
        <v>0.9</v>
      </c>
      <c r="R24">
        <v>94</v>
      </c>
      <c r="S24">
        <v>0</v>
      </c>
      <c r="T24">
        <v>320</v>
      </c>
      <c r="U24">
        <v>3</v>
      </c>
      <c r="V24">
        <v>0</v>
      </c>
      <c r="Y24">
        <v>0</v>
      </c>
    </row>
    <row r="25" spans="1:25" hidden="1" x14ac:dyDescent="0.25">
      <c r="A25" t="s">
        <v>191</v>
      </c>
      <c r="B25">
        <v>7186636</v>
      </c>
      <c r="C25" t="s">
        <v>71</v>
      </c>
      <c r="D25">
        <v>32</v>
      </c>
      <c r="E25" t="s">
        <v>16</v>
      </c>
      <c r="F25">
        <v>2</v>
      </c>
      <c r="G25" t="s">
        <v>31</v>
      </c>
      <c r="H25">
        <v>180</v>
      </c>
      <c r="I25">
        <v>15</v>
      </c>
      <c r="J25">
        <v>8</v>
      </c>
      <c r="K25">
        <v>7</v>
      </c>
      <c r="L25">
        <v>2</v>
      </c>
      <c r="M25">
        <v>19</v>
      </c>
      <c r="N25">
        <v>2</v>
      </c>
      <c r="O25">
        <v>0.5</v>
      </c>
      <c r="P25">
        <v>8</v>
      </c>
      <c r="Q25">
        <v>4.5</v>
      </c>
      <c r="R25">
        <v>184</v>
      </c>
      <c r="S25">
        <v>2.5</v>
      </c>
      <c r="T25">
        <v>135</v>
      </c>
      <c r="U25">
        <v>4</v>
      </c>
      <c r="V25">
        <v>0</v>
      </c>
      <c r="Y25">
        <v>0</v>
      </c>
    </row>
    <row r="26" spans="1:25" hidden="1" x14ac:dyDescent="0.25">
      <c r="A26" t="s">
        <v>192</v>
      </c>
      <c r="B26">
        <v>41938</v>
      </c>
      <c r="C26" t="s">
        <v>72</v>
      </c>
      <c r="D26">
        <v>42</v>
      </c>
      <c r="E26" t="s">
        <v>16</v>
      </c>
      <c r="F26">
        <v>1</v>
      </c>
      <c r="G26" t="s">
        <v>73</v>
      </c>
      <c r="H26">
        <v>190</v>
      </c>
      <c r="I26">
        <v>7</v>
      </c>
      <c r="J26">
        <v>29</v>
      </c>
      <c r="K26">
        <v>3</v>
      </c>
      <c r="L26">
        <v>11</v>
      </c>
      <c r="M26">
        <v>0</v>
      </c>
      <c r="N26">
        <v>2</v>
      </c>
      <c r="O26">
        <v>1.08</v>
      </c>
      <c r="R26">
        <v>0</v>
      </c>
      <c r="S26">
        <v>1</v>
      </c>
      <c r="T26">
        <v>140</v>
      </c>
      <c r="U26">
        <v>11</v>
      </c>
      <c r="V26">
        <v>0</v>
      </c>
      <c r="Y26">
        <v>0</v>
      </c>
    </row>
    <row r="27" spans="1:25" hidden="1" x14ac:dyDescent="0.25">
      <c r="A27" t="s">
        <v>193</v>
      </c>
      <c r="B27">
        <v>51051064</v>
      </c>
      <c r="C27" t="s">
        <v>74</v>
      </c>
      <c r="D27">
        <v>30</v>
      </c>
      <c r="E27" t="s">
        <v>16</v>
      </c>
      <c r="F27">
        <v>0.33333333300000001</v>
      </c>
      <c r="G27" t="s">
        <v>18</v>
      </c>
      <c r="H27">
        <v>100</v>
      </c>
      <c r="I27">
        <v>4</v>
      </c>
      <c r="J27">
        <v>6</v>
      </c>
      <c r="K27">
        <v>11</v>
      </c>
      <c r="L27">
        <v>0</v>
      </c>
      <c r="M27">
        <v>50</v>
      </c>
      <c r="N27">
        <v>4</v>
      </c>
      <c r="O27">
        <v>2</v>
      </c>
      <c r="R27">
        <v>200</v>
      </c>
      <c r="S27">
        <v>1</v>
      </c>
      <c r="T27">
        <v>150</v>
      </c>
      <c r="U27">
        <v>2</v>
      </c>
      <c r="Y27">
        <v>0</v>
      </c>
    </row>
    <row r="28" spans="1:25" hidden="1" x14ac:dyDescent="0.25">
      <c r="A28" t="s">
        <v>194</v>
      </c>
      <c r="B28">
        <v>11597330</v>
      </c>
      <c r="C28" t="s">
        <v>75</v>
      </c>
      <c r="D28">
        <v>21</v>
      </c>
      <c r="E28" t="s">
        <v>16</v>
      </c>
      <c r="F28">
        <v>1</v>
      </c>
      <c r="G28" t="s">
        <v>76</v>
      </c>
      <c r="H28">
        <v>100</v>
      </c>
      <c r="I28">
        <v>3.5</v>
      </c>
      <c r="J28">
        <v>19</v>
      </c>
      <c r="K28">
        <v>2</v>
      </c>
      <c r="L28">
        <v>6</v>
      </c>
      <c r="N28">
        <v>1</v>
      </c>
      <c r="P28">
        <v>3</v>
      </c>
      <c r="Q28">
        <v>1</v>
      </c>
      <c r="S28">
        <v>0</v>
      </c>
      <c r="T28">
        <v>70</v>
      </c>
      <c r="U28">
        <v>7</v>
      </c>
      <c r="V28">
        <v>0</v>
      </c>
    </row>
    <row r="29" spans="1:25" hidden="1" x14ac:dyDescent="0.25">
      <c r="A29" t="s">
        <v>195</v>
      </c>
      <c r="B29">
        <v>99669</v>
      </c>
      <c r="C29" t="s">
        <v>77</v>
      </c>
      <c r="D29">
        <v>120</v>
      </c>
      <c r="E29" t="s">
        <v>26</v>
      </c>
      <c r="F29">
        <v>0.5</v>
      </c>
      <c r="G29" t="s">
        <v>78</v>
      </c>
      <c r="H29">
        <v>120</v>
      </c>
      <c r="I29">
        <v>8</v>
      </c>
      <c r="J29">
        <v>9</v>
      </c>
      <c r="K29">
        <v>2</v>
      </c>
      <c r="N29">
        <v>4</v>
      </c>
      <c r="P29">
        <v>2</v>
      </c>
      <c r="Q29">
        <v>2</v>
      </c>
      <c r="R29">
        <v>70</v>
      </c>
      <c r="S29">
        <v>2</v>
      </c>
      <c r="T29">
        <v>830</v>
      </c>
      <c r="U29">
        <v>1</v>
      </c>
      <c r="V29">
        <v>0</v>
      </c>
    </row>
    <row r="30" spans="1:25" hidden="1" x14ac:dyDescent="0.25">
      <c r="A30" t="s">
        <v>196</v>
      </c>
      <c r="B30">
        <v>2882112</v>
      </c>
      <c r="C30" t="s">
        <v>79</v>
      </c>
      <c r="D30">
        <v>50</v>
      </c>
      <c r="E30" t="s">
        <v>16</v>
      </c>
      <c r="F30">
        <v>0.25</v>
      </c>
      <c r="G30" t="s">
        <v>18</v>
      </c>
      <c r="H30">
        <v>5</v>
      </c>
      <c r="I30">
        <v>0</v>
      </c>
      <c r="J30">
        <v>1</v>
      </c>
      <c r="K30">
        <v>0</v>
      </c>
      <c r="M30">
        <v>30</v>
      </c>
      <c r="T30">
        <v>540</v>
      </c>
    </row>
    <row r="31" spans="1:25" hidden="1" x14ac:dyDescent="0.25">
      <c r="A31" t="s">
        <v>197</v>
      </c>
      <c r="B31">
        <v>7047443</v>
      </c>
      <c r="C31" t="s">
        <v>80</v>
      </c>
      <c r="D31">
        <v>85</v>
      </c>
      <c r="E31" t="s">
        <v>16</v>
      </c>
      <c r="F31">
        <v>3</v>
      </c>
      <c r="G31" t="s">
        <v>17</v>
      </c>
      <c r="H31">
        <v>30</v>
      </c>
      <c r="I31">
        <v>0</v>
      </c>
      <c r="J31">
        <v>7</v>
      </c>
      <c r="K31">
        <v>1</v>
      </c>
      <c r="M31">
        <v>20</v>
      </c>
      <c r="N31">
        <v>2</v>
      </c>
      <c r="O31">
        <v>0.4</v>
      </c>
      <c r="P31">
        <v>0</v>
      </c>
      <c r="Q31">
        <v>0</v>
      </c>
      <c r="R31">
        <v>270</v>
      </c>
      <c r="S31">
        <v>0</v>
      </c>
      <c r="T31">
        <v>65</v>
      </c>
      <c r="U31">
        <v>5</v>
      </c>
      <c r="V31">
        <v>0</v>
      </c>
      <c r="W31">
        <v>300</v>
      </c>
      <c r="X31">
        <v>7</v>
      </c>
    </row>
    <row r="32" spans="1:25" hidden="1" x14ac:dyDescent="0.25">
      <c r="A32" t="s">
        <v>198</v>
      </c>
      <c r="B32">
        <v>47695470</v>
      </c>
      <c r="C32" t="s">
        <v>81</v>
      </c>
      <c r="D32">
        <v>50</v>
      </c>
      <c r="E32" t="s">
        <v>16</v>
      </c>
      <c r="F32">
        <v>0.33333333300000001</v>
      </c>
      <c r="G32" t="s">
        <v>18</v>
      </c>
      <c r="H32">
        <v>80</v>
      </c>
      <c r="I32">
        <v>7</v>
      </c>
      <c r="J32">
        <v>4</v>
      </c>
      <c r="K32">
        <v>1</v>
      </c>
      <c r="M32">
        <v>10</v>
      </c>
      <c r="N32">
        <v>3</v>
      </c>
      <c r="O32">
        <v>0.3</v>
      </c>
      <c r="R32">
        <v>240</v>
      </c>
      <c r="S32">
        <v>1</v>
      </c>
      <c r="T32">
        <v>10</v>
      </c>
    </row>
    <row r="33" spans="1:25" hidden="1" x14ac:dyDescent="0.25">
      <c r="A33" t="s">
        <v>199</v>
      </c>
      <c r="B33">
        <v>12396969</v>
      </c>
      <c r="C33" t="s">
        <v>84</v>
      </c>
      <c r="D33">
        <v>5</v>
      </c>
      <c r="E33" t="s">
        <v>16</v>
      </c>
      <c r="F33">
        <v>1</v>
      </c>
      <c r="G33" t="s">
        <v>85</v>
      </c>
      <c r="H33">
        <v>0</v>
      </c>
      <c r="I33">
        <v>0</v>
      </c>
      <c r="J33">
        <v>0</v>
      </c>
      <c r="K33">
        <v>0</v>
      </c>
      <c r="N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5" hidden="1" x14ac:dyDescent="0.25">
      <c r="A34" t="s">
        <v>200</v>
      </c>
      <c r="B34">
        <v>5384056</v>
      </c>
      <c r="C34" t="s">
        <v>86</v>
      </c>
      <c r="E34" t="s">
        <v>180</v>
      </c>
      <c r="F34">
        <v>2</v>
      </c>
      <c r="G34" t="s">
        <v>87</v>
      </c>
      <c r="H34">
        <v>35</v>
      </c>
      <c r="I34">
        <v>3</v>
      </c>
      <c r="J34">
        <v>1</v>
      </c>
      <c r="K34">
        <v>0.5</v>
      </c>
      <c r="N34">
        <v>0</v>
      </c>
      <c r="P34">
        <v>0.5</v>
      </c>
      <c r="Q34">
        <v>1</v>
      </c>
      <c r="S34">
        <v>1</v>
      </c>
      <c r="T34">
        <v>0</v>
      </c>
      <c r="U34">
        <v>0</v>
      </c>
      <c r="V34">
        <v>0</v>
      </c>
    </row>
    <row r="35" spans="1:25" hidden="1" x14ac:dyDescent="0.25">
      <c r="A35" t="s">
        <v>201</v>
      </c>
      <c r="B35">
        <v>7640903</v>
      </c>
      <c r="C35" t="s">
        <v>88</v>
      </c>
      <c r="E35" t="s">
        <v>180</v>
      </c>
      <c r="F35">
        <v>1</v>
      </c>
      <c r="G35" t="s">
        <v>89</v>
      </c>
      <c r="H35">
        <v>10</v>
      </c>
      <c r="I35">
        <v>0.5</v>
      </c>
      <c r="J35">
        <v>0</v>
      </c>
      <c r="K35">
        <v>0</v>
      </c>
      <c r="N35">
        <v>0</v>
      </c>
      <c r="P35">
        <v>0</v>
      </c>
      <c r="Q35">
        <v>0</v>
      </c>
      <c r="R35">
        <v>0</v>
      </c>
      <c r="S35">
        <v>0.5</v>
      </c>
      <c r="T35">
        <v>0</v>
      </c>
      <c r="U35">
        <v>0</v>
      </c>
      <c r="V35">
        <v>0</v>
      </c>
    </row>
    <row r="36" spans="1:25" hidden="1" x14ac:dyDescent="0.25">
      <c r="A36" t="s">
        <v>202</v>
      </c>
      <c r="B36">
        <v>54772065</v>
      </c>
      <c r="C36" t="s">
        <v>90</v>
      </c>
      <c r="E36" t="s">
        <v>180</v>
      </c>
      <c r="F36">
        <v>2</v>
      </c>
      <c r="G36" t="s">
        <v>91</v>
      </c>
      <c r="H36">
        <v>5</v>
      </c>
      <c r="I36">
        <v>0</v>
      </c>
      <c r="J36">
        <v>0</v>
      </c>
      <c r="K36">
        <v>0</v>
      </c>
      <c r="L36">
        <v>0</v>
      </c>
      <c r="M36">
        <v>650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5</v>
      </c>
      <c r="U36">
        <v>0</v>
      </c>
      <c r="V36">
        <v>0</v>
      </c>
      <c r="W36">
        <v>0</v>
      </c>
      <c r="X36">
        <v>0</v>
      </c>
      <c r="Y36">
        <v>25</v>
      </c>
    </row>
    <row r="37" spans="1:25" hidden="1" x14ac:dyDescent="0.25">
      <c r="A37" t="s">
        <v>203</v>
      </c>
      <c r="B37">
        <v>2114632</v>
      </c>
      <c r="C37" t="s">
        <v>92</v>
      </c>
      <c r="D37">
        <v>12</v>
      </c>
      <c r="E37" t="s">
        <v>17</v>
      </c>
      <c r="F37">
        <v>1</v>
      </c>
      <c r="G37" t="s">
        <v>93</v>
      </c>
      <c r="H37">
        <v>143</v>
      </c>
      <c r="I37">
        <v>0</v>
      </c>
      <c r="J37">
        <v>13.6</v>
      </c>
      <c r="K37">
        <v>1.1000000000000001</v>
      </c>
      <c r="P37">
        <v>0</v>
      </c>
      <c r="Q37">
        <v>0</v>
      </c>
      <c r="S37">
        <v>0</v>
      </c>
      <c r="U37">
        <v>0</v>
      </c>
      <c r="V37">
        <v>0</v>
      </c>
    </row>
    <row r="38" spans="1:25" hidden="1" x14ac:dyDescent="0.25">
      <c r="A38" t="s">
        <v>204</v>
      </c>
      <c r="B38">
        <v>35053057</v>
      </c>
      <c r="C38" t="s">
        <v>94</v>
      </c>
      <c r="E38" t="s">
        <v>180</v>
      </c>
      <c r="F38">
        <v>2</v>
      </c>
      <c r="G38" t="s">
        <v>21</v>
      </c>
      <c r="H38">
        <v>10</v>
      </c>
      <c r="I38">
        <v>0</v>
      </c>
      <c r="J38">
        <v>3</v>
      </c>
      <c r="K38">
        <v>0</v>
      </c>
      <c r="N38">
        <v>0</v>
      </c>
      <c r="T38">
        <v>0</v>
      </c>
      <c r="U38">
        <v>3</v>
      </c>
    </row>
    <row r="39" spans="1:25" hidden="1" x14ac:dyDescent="0.25">
      <c r="A39" t="s">
        <v>205</v>
      </c>
      <c r="B39">
        <v>526838</v>
      </c>
      <c r="C39" t="s">
        <v>96</v>
      </c>
      <c r="D39">
        <v>112</v>
      </c>
      <c r="E39" t="s">
        <v>16</v>
      </c>
      <c r="F39">
        <v>1</v>
      </c>
      <c r="G39" t="s">
        <v>97</v>
      </c>
      <c r="H39">
        <v>120</v>
      </c>
      <c r="I39">
        <v>2.5</v>
      </c>
      <c r="J39">
        <v>0</v>
      </c>
      <c r="K39">
        <v>23</v>
      </c>
    </row>
    <row r="40" spans="1:25" hidden="1" x14ac:dyDescent="0.25">
      <c r="A40" t="s">
        <v>206</v>
      </c>
      <c r="C40" t="s">
        <v>98</v>
      </c>
      <c r="E40" t="s">
        <v>180</v>
      </c>
      <c r="F40">
        <v>1</v>
      </c>
      <c r="G40" t="s">
        <v>89</v>
      </c>
      <c r="Y40">
        <v>125</v>
      </c>
    </row>
    <row r="41" spans="1:25" hidden="1" x14ac:dyDescent="0.25">
      <c r="A41" t="s">
        <v>207</v>
      </c>
      <c r="B41">
        <v>65700</v>
      </c>
      <c r="C41" t="s">
        <v>99</v>
      </c>
      <c r="D41">
        <v>56</v>
      </c>
      <c r="E41" t="s">
        <v>16</v>
      </c>
      <c r="F41">
        <v>1</v>
      </c>
      <c r="G41" t="s">
        <v>100</v>
      </c>
      <c r="H41">
        <v>70</v>
      </c>
      <c r="I41">
        <v>4.5</v>
      </c>
      <c r="J41">
        <v>0</v>
      </c>
      <c r="K41">
        <v>7</v>
      </c>
      <c r="L41">
        <v>0</v>
      </c>
      <c r="M41">
        <v>30</v>
      </c>
      <c r="N41">
        <v>0</v>
      </c>
      <c r="O41">
        <v>1</v>
      </c>
      <c r="P41">
        <v>2</v>
      </c>
      <c r="Q41">
        <v>1</v>
      </c>
      <c r="R41">
        <v>0</v>
      </c>
      <c r="S41">
        <v>1.5</v>
      </c>
      <c r="T41">
        <v>70</v>
      </c>
      <c r="U41">
        <v>0</v>
      </c>
      <c r="V41">
        <v>0</v>
      </c>
      <c r="Y41">
        <v>7</v>
      </c>
    </row>
    <row r="42" spans="1:25" hidden="1" x14ac:dyDescent="0.25">
      <c r="A42" t="s">
        <v>208</v>
      </c>
      <c r="B42">
        <v>20386409</v>
      </c>
      <c r="C42" t="s">
        <v>101</v>
      </c>
      <c r="D42">
        <v>56</v>
      </c>
      <c r="E42" t="s">
        <v>16</v>
      </c>
      <c r="F42">
        <v>2</v>
      </c>
      <c r="G42" t="s">
        <v>17</v>
      </c>
      <c r="H42">
        <v>60</v>
      </c>
      <c r="I42">
        <v>1.5</v>
      </c>
      <c r="J42">
        <v>2</v>
      </c>
      <c r="K42">
        <v>10</v>
      </c>
      <c r="M42">
        <v>0</v>
      </c>
      <c r="N42">
        <v>0</v>
      </c>
      <c r="R42">
        <v>0</v>
      </c>
      <c r="S42">
        <v>0</v>
      </c>
      <c r="T42">
        <v>490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hidden="1" x14ac:dyDescent="0.25">
      <c r="A43" t="s">
        <v>209</v>
      </c>
      <c r="B43">
        <v>5599273</v>
      </c>
      <c r="C43" t="s">
        <v>102</v>
      </c>
      <c r="D43">
        <v>50</v>
      </c>
      <c r="E43" t="s">
        <v>16</v>
      </c>
      <c r="F43">
        <v>2</v>
      </c>
      <c r="G43" t="s">
        <v>103</v>
      </c>
      <c r="H43">
        <v>100</v>
      </c>
      <c r="I43">
        <v>1</v>
      </c>
      <c r="J43">
        <v>19</v>
      </c>
      <c r="K43">
        <v>3</v>
      </c>
      <c r="N43">
        <v>1</v>
      </c>
      <c r="S43">
        <v>1</v>
      </c>
      <c r="T43">
        <v>20</v>
      </c>
      <c r="U43">
        <v>0</v>
      </c>
      <c r="V43">
        <v>0</v>
      </c>
    </row>
    <row r="44" spans="1:25" hidden="1" x14ac:dyDescent="0.25">
      <c r="A44" t="s">
        <v>210</v>
      </c>
      <c r="B44">
        <v>205833</v>
      </c>
      <c r="C44" t="s">
        <v>104</v>
      </c>
      <c r="D44">
        <v>31</v>
      </c>
      <c r="E44" t="s">
        <v>16</v>
      </c>
      <c r="F44">
        <v>1</v>
      </c>
      <c r="G44" t="s">
        <v>66</v>
      </c>
      <c r="H44">
        <v>70</v>
      </c>
      <c r="I44">
        <v>0.5</v>
      </c>
      <c r="J44">
        <v>13</v>
      </c>
      <c r="K44">
        <v>3</v>
      </c>
      <c r="L44">
        <v>2</v>
      </c>
      <c r="M44">
        <v>50</v>
      </c>
      <c r="N44">
        <v>1</v>
      </c>
      <c r="O44">
        <v>1</v>
      </c>
      <c r="R44">
        <v>60</v>
      </c>
      <c r="S44">
        <v>0</v>
      </c>
      <c r="T44">
        <v>125</v>
      </c>
      <c r="U44">
        <v>2</v>
      </c>
    </row>
    <row r="45" spans="1:25" hidden="1" x14ac:dyDescent="0.25">
      <c r="A45" t="s">
        <v>180</v>
      </c>
      <c r="C45" t="s">
        <v>107</v>
      </c>
      <c r="D45">
        <v>50</v>
      </c>
      <c r="E45" t="s">
        <v>16</v>
      </c>
      <c r="F45">
        <v>0</v>
      </c>
      <c r="G45" t="s">
        <v>180</v>
      </c>
      <c r="H45">
        <v>240</v>
      </c>
      <c r="I45">
        <v>22</v>
      </c>
      <c r="J45">
        <v>12.8</v>
      </c>
      <c r="K45">
        <v>3</v>
      </c>
    </row>
    <row r="46" spans="1:25" hidden="1" x14ac:dyDescent="0.25">
      <c r="A46" t="s">
        <v>180</v>
      </c>
      <c r="C46" t="s">
        <v>108</v>
      </c>
      <c r="D46">
        <v>1</v>
      </c>
      <c r="E46" t="s">
        <v>17</v>
      </c>
      <c r="F46">
        <v>0</v>
      </c>
      <c r="G46" t="s">
        <v>180</v>
      </c>
      <c r="H46">
        <v>160</v>
      </c>
      <c r="I46">
        <v>14</v>
      </c>
      <c r="J46">
        <v>6</v>
      </c>
      <c r="K46">
        <v>6</v>
      </c>
    </row>
    <row r="47" spans="1:25" hidden="1" x14ac:dyDescent="0.25">
      <c r="A47" t="s">
        <v>180</v>
      </c>
      <c r="C47" t="s">
        <v>109</v>
      </c>
      <c r="D47">
        <v>59</v>
      </c>
      <c r="E47" t="s">
        <v>180</v>
      </c>
      <c r="F47">
        <v>0</v>
      </c>
      <c r="G47" t="s">
        <v>180</v>
      </c>
      <c r="H47">
        <v>210</v>
      </c>
      <c r="I47">
        <v>0</v>
      </c>
      <c r="J47">
        <v>49</v>
      </c>
      <c r="K47">
        <v>4</v>
      </c>
    </row>
    <row r="48" spans="1:25" hidden="1" x14ac:dyDescent="0.25">
      <c r="A48" t="s">
        <v>180</v>
      </c>
      <c r="C48" t="s">
        <v>110</v>
      </c>
      <c r="D48">
        <v>1</v>
      </c>
      <c r="E48" t="s">
        <v>111</v>
      </c>
      <c r="F48">
        <v>113</v>
      </c>
      <c r="G48" t="s">
        <v>16</v>
      </c>
      <c r="H48">
        <v>80</v>
      </c>
      <c r="I48">
        <v>1</v>
      </c>
      <c r="J48">
        <v>0</v>
      </c>
      <c r="K48">
        <v>17</v>
      </c>
    </row>
    <row r="49" spans="1:11" hidden="1" x14ac:dyDescent="0.25">
      <c r="A49" t="s">
        <v>180</v>
      </c>
      <c r="C49" t="s">
        <v>112</v>
      </c>
      <c r="D49">
        <v>1</v>
      </c>
      <c r="E49" t="s">
        <v>17</v>
      </c>
      <c r="F49">
        <v>28</v>
      </c>
      <c r="G49" t="s">
        <v>16</v>
      </c>
      <c r="H49">
        <v>180</v>
      </c>
      <c r="I49">
        <v>15</v>
      </c>
      <c r="J49">
        <v>4</v>
      </c>
      <c r="K49">
        <v>8</v>
      </c>
    </row>
    <row r="50" spans="1:11" hidden="1" x14ac:dyDescent="0.25">
      <c r="A50" t="s">
        <v>180</v>
      </c>
      <c r="C50" t="s">
        <v>113</v>
      </c>
      <c r="D50">
        <v>113</v>
      </c>
      <c r="E50" t="s">
        <v>16</v>
      </c>
      <c r="F50">
        <v>0</v>
      </c>
      <c r="G50" t="s">
        <v>180</v>
      </c>
      <c r="H50">
        <v>18</v>
      </c>
      <c r="I50">
        <v>0.2</v>
      </c>
      <c r="J50">
        <v>3.8</v>
      </c>
      <c r="K50">
        <v>1.4</v>
      </c>
    </row>
    <row r="51" spans="1:11" hidden="1" x14ac:dyDescent="0.25">
      <c r="A51" t="s">
        <v>180</v>
      </c>
      <c r="C51" t="s">
        <v>114</v>
      </c>
      <c r="D51">
        <v>1</v>
      </c>
      <c r="E51" t="s">
        <v>115</v>
      </c>
      <c r="F51">
        <v>15</v>
      </c>
      <c r="G51" t="s">
        <v>16</v>
      </c>
      <c r="H51">
        <v>23</v>
      </c>
      <c r="I51">
        <v>25</v>
      </c>
      <c r="J51">
        <v>1</v>
      </c>
      <c r="K51">
        <v>1</v>
      </c>
    </row>
    <row r="52" spans="1:11" hidden="1" x14ac:dyDescent="0.25">
      <c r="A52" t="s">
        <v>180</v>
      </c>
      <c r="C52" t="s">
        <v>116</v>
      </c>
      <c r="D52">
        <v>3</v>
      </c>
      <c r="E52" t="s">
        <v>117</v>
      </c>
      <c r="F52">
        <v>85</v>
      </c>
      <c r="G52" t="s">
        <v>16</v>
      </c>
      <c r="H52">
        <v>20</v>
      </c>
      <c r="I52">
        <v>0</v>
      </c>
      <c r="J52">
        <v>3</v>
      </c>
      <c r="K52">
        <v>2</v>
      </c>
    </row>
    <row r="53" spans="1:11" hidden="1" x14ac:dyDescent="0.25">
      <c r="A53" t="s">
        <v>180</v>
      </c>
      <c r="C53" t="s">
        <v>118</v>
      </c>
      <c r="D53">
        <v>1</v>
      </c>
      <c r="E53" t="s">
        <v>119</v>
      </c>
      <c r="F53">
        <v>140</v>
      </c>
      <c r="G53" t="s">
        <v>16</v>
      </c>
      <c r="H53">
        <v>70</v>
      </c>
      <c r="I53">
        <v>0</v>
      </c>
      <c r="J53">
        <v>18</v>
      </c>
      <c r="K53">
        <v>0</v>
      </c>
    </row>
    <row r="54" spans="1:11" hidden="1" x14ac:dyDescent="0.25">
      <c r="A54" t="s">
        <v>180</v>
      </c>
      <c r="C54" t="s">
        <v>120</v>
      </c>
      <c r="D54">
        <v>0.5</v>
      </c>
      <c r="E54" t="s">
        <v>180</v>
      </c>
      <c r="F54">
        <v>0</v>
      </c>
      <c r="G54" t="s">
        <v>180</v>
      </c>
      <c r="H54">
        <v>110</v>
      </c>
      <c r="I54">
        <v>0</v>
      </c>
      <c r="J54">
        <v>20</v>
      </c>
      <c r="K54">
        <v>7</v>
      </c>
    </row>
    <row r="55" spans="1:11" hidden="1" x14ac:dyDescent="0.25">
      <c r="A55" t="s">
        <v>180</v>
      </c>
      <c r="C55" t="s">
        <v>121</v>
      </c>
      <c r="D55">
        <v>0.5</v>
      </c>
      <c r="E55" t="s">
        <v>119</v>
      </c>
      <c r="F55">
        <v>130</v>
      </c>
      <c r="G55" t="s">
        <v>16</v>
      </c>
      <c r="H55">
        <v>120</v>
      </c>
      <c r="I55">
        <v>2</v>
      </c>
      <c r="J55">
        <v>20</v>
      </c>
      <c r="K55">
        <v>6</v>
      </c>
    </row>
    <row r="56" spans="1:11" hidden="1" x14ac:dyDescent="0.25">
      <c r="A56" t="s">
        <v>180</v>
      </c>
      <c r="C56" t="s">
        <v>122</v>
      </c>
      <c r="D56">
        <v>1</v>
      </c>
      <c r="E56" t="s">
        <v>100</v>
      </c>
      <c r="F56">
        <v>50</v>
      </c>
      <c r="G56" t="s">
        <v>16</v>
      </c>
      <c r="H56">
        <v>70</v>
      </c>
      <c r="I56">
        <v>5</v>
      </c>
      <c r="J56">
        <v>0</v>
      </c>
      <c r="K56">
        <v>6</v>
      </c>
    </row>
    <row r="57" spans="1:11" hidden="1" x14ac:dyDescent="0.25">
      <c r="A57" t="s">
        <v>180</v>
      </c>
      <c r="C57" t="s">
        <v>123</v>
      </c>
      <c r="D57">
        <v>56</v>
      </c>
      <c r="E57" t="s">
        <v>180</v>
      </c>
      <c r="F57">
        <v>0</v>
      </c>
      <c r="G57" t="s">
        <v>180</v>
      </c>
      <c r="H57">
        <v>70</v>
      </c>
      <c r="I57">
        <v>2.5</v>
      </c>
      <c r="J57">
        <v>4</v>
      </c>
      <c r="K57">
        <v>9</v>
      </c>
    </row>
    <row r="58" spans="1:11" hidden="1" x14ac:dyDescent="0.25">
      <c r="A58" t="s">
        <v>180</v>
      </c>
      <c r="C58" t="s">
        <v>124</v>
      </c>
      <c r="D58">
        <v>56</v>
      </c>
      <c r="E58" t="s">
        <v>180</v>
      </c>
      <c r="F58">
        <v>0</v>
      </c>
      <c r="G58" t="s">
        <v>180</v>
      </c>
      <c r="H58">
        <v>50</v>
      </c>
      <c r="I58">
        <v>1</v>
      </c>
      <c r="J58">
        <v>2</v>
      </c>
      <c r="K58">
        <v>9</v>
      </c>
    </row>
    <row r="59" spans="1:11" hidden="1" x14ac:dyDescent="0.25">
      <c r="A59" t="s">
        <v>180</v>
      </c>
      <c r="C59" t="s">
        <v>125</v>
      </c>
      <c r="D59">
        <v>1</v>
      </c>
      <c r="E59" t="s">
        <v>154</v>
      </c>
      <c r="G59" t="s">
        <v>180</v>
      </c>
      <c r="H59">
        <v>32</v>
      </c>
      <c r="I59">
        <v>0.4</v>
      </c>
      <c r="J59">
        <v>7</v>
      </c>
      <c r="K59">
        <v>1</v>
      </c>
    </row>
    <row r="60" spans="1:11" hidden="1" x14ac:dyDescent="0.25">
      <c r="A60" t="s">
        <v>180</v>
      </c>
      <c r="C60" t="s">
        <v>126</v>
      </c>
      <c r="D60">
        <v>240</v>
      </c>
      <c r="E60" t="s">
        <v>180</v>
      </c>
      <c r="F60">
        <v>0</v>
      </c>
      <c r="G60" t="s">
        <v>180</v>
      </c>
      <c r="H60">
        <v>130</v>
      </c>
      <c r="I60">
        <v>5</v>
      </c>
      <c r="J60">
        <v>13</v>
      </c>
      <c r="K60">
        <v>8</v>
      </c>
    </row>
    <row r="61" spans="1:11" hidden="1" x14ac:dyDescent="0.25">
      <c r="A61" t="s">
        <v>180</v>
      </c>
      <c r="C61" t="s">
        <v>106</v>
      </c>
      <c r="D61">
        <v>1.5</v>
      </c>
      <c r="E61" t="s">
        <v>18</v>
      </c>
      <c r="F61">
        <v>85</v>
      </c>
      <c r="G61" t="s">
        <v>16</v>
      </c>
      <c r="H61">
        <v>10</v>
      </c>
      <c r="I61">
        <v>0</v>
      </c>
      <c r="J61">
        <v>3</v>
      </c>
      <c r="K61">
        <v>1</v>
      </c>
    </row>
    <row r="62" spans="1:11" hidden="1" x14ac:dyDescent="0.25">
      <c r="A62" t="s">
        <v>180</v>
      </c>
      <c r="C62" t="s">
        <v>127</v>
      </c>
      <c r="D62">
        <v>6.8</v>
      </c>
      <c r="E62" t="s">
        <v>17</v>
      </c>
      <c r="F62">
        <v>0</v>
      </c>
      <c r="G62" t="s">
        <v>180</v>
      </c>
      <c r="H62">
        <v>80</v>
      </c>
      <c r="I62">
        <v>0</v>
      </c>
      <c r="J62">
        <v>34</v>
      </c>
      <c r="K62">
        <v>0</v>
      </c>
    </row>
    <row r="63" spans="1:11" hidden="1" x14ac:dyDescent="0.25">
      <c r="A63" t="s">
        <v>180</v>
      </c>
      <c r="C63" t="s">
        <v>105</v>
      </c>
      <c r="D63">
        <v>156</v>
      </c>
      <c r="E63" t="s">
        <v>16</v>
      </c>
      <c r="F63">
        <v>0</v>
      </c>
      <c r="G63" t="s">
        <v>180</v>
      </c>
      <c r="H63">
        <v>53</v>
      </c>
      <c r="I63">
        <v>0.3</v>
      </c>
      <c r="J63">
        <v>12.7</v>
      </c>
      <c r="K63">
        <v>1.3</v>
      </c>
    </row>
    <row r="64" spans="1:11" hidden="1" x14ac:dyDescent="0.25">
      <c r="A64" t="s">
        <v>180</v>
      </c>
      <c r="C64" t="s">
        <v>128</v>
      </c>
      <c r="D64">
        <v>112</v>
      </c>
      <c r="E64" t="s">
        <v>16</v>
      </c>
      <c r="F64">
        <v>0</v>
      </c>
      <c r="G64" t="s">
        <v>180</v>
      </c>
      <c r="H64">
        <v>170</v>
      </c>
      <c r="I64">
        <v>8</v>
      </c>
      <c r="J64">
        <v>0</v>
      </c>
      <c r="K64">
        <v>23</v>
      </c>
    </row>
    <row r="65" spans="1:11" hidden="1" x14ac:dyDescent="0.25">
      <c r="A65" t="s">
        <v>180</v>
      </c>
      <c r="C65" t="s">
        <v>129</v>
      </c>
      <c r="D65">
        <v>1</v>
      </c>
      <c r="E65" t="s">
        <v>18</v>
      </c>
      <c r="F65">
        <v>0</v>
      </c>
      <c r="G65" t="s">
        <v>180</v>
      </c>
      <c r="H65">
        <v>62</v>
      </c>
      <c r="I65">
        <v>0.7</v>
      </c>
      <c r="J65">
        <v>13.8</v>
      </c>
      <c r="K65">
        <v>2</v>
      </c>
    </row>
    <row r="66" spans="1:11" hidden="1" x14ac:dyDescent="0.25">
      <c r="A66" t="s">
        <v>180</v>
      </c>
      <c r="C66" t="s">
        <v>130</v>
      </c>
      <c r="D66">
        <v>0.25</v>
      </c>
      <c r="E66" t="s">
        <v>131</v>
      </c>
      <c r="F66">
        <v>0</v>
      </c>
      <c r="G66" t="s">
        <v>180</v>
      </c>
      <c r="H66">
        <v>5</v>
      </c>
      <c r="I66">
        <v>0</v>
      </c>
      <c r="J66">
        <v>1</v>
      </c>
      <c r="K66">
        <v>0</v>
      </c>
    </row>
    <row r="67" spans="1:11" hidden="1" x14ac:dyDescent="0.25">
      <c r="A67" t="s">
        <v>180</v>
      </c>
      <c r="C67" t="s">
        <v>132</v>
      </c>
      <c r="D67">
        <v>1</v>
      </c>
      <c r="E67" t="s">
        <v>17</v>
      </c>
      <c r="F67">
        <v>28</v>
      </c>
      <c r="G67" t="s">
        <v>16</v>
      </c>
      <c r="H67">
        <v>190</v>
      </c>
      <c r="I67">
        <v>18</v>
      </c>
      <c r="J67">
        <v>4</v>
      </c>
      <c r="K67">
        <v>4</v>
      </c>
    </row>
    <row r="68" spans="1:11" hidden="1" x14ac:dyDescent="0.25">
      <c r="A68" t="s">
        <v>180</v>
      </c>
      <c r="C68" t="s">
        <v>133</v>
      </c>
      <c r="D68">
        <v>1</v>
      </c>
      <c r="E68" t="s">
        <v>134</v>
      </c>
      <c r="F68">
        <v>26</v>
      </c>
      <c r="G68" t="s">
        <v>16</v>
      </c>
      <c r="H68">
        <v>70</v>
      </c>
      <c r="I68">
        <v>0.5</v>
      </c>
      <c r="J68">
        <v>13</v>
      </c>
      <c r="K68">
        <v>3</v>
      </c>
    </row>
    <row r="69" spans="1:11" hidden="1" x14ac:dyDescent="0.25">
      <c r="A69" t="s">
        <v>180</v>
      </c>
      <c r="C69" t="s">
        <v>135</v>
      </c>
      <c r="D69">
        <v>0</v>
      </c>
      <c r="E69" t="s">
        <v>180</v>
      </c>
      <c r="F69">
        <v>0</v>
      </c>
      <c r="G69" t="s">
        <v>180</v>
      </c>
      <c r="H69">
        <v>62</v>
      </c>
      <c r="I69">
        <v>0.4</v>
      </c>
      <c r="J69">
        <v>15.7</v>
      </c>
      <c r="K69">
        <v>0.68</v>
      </c>
    </row>
    <row r="70" spans="1:11" hidden="1" x14ac:dyDescent="0.25">
      <c r="A70" t="s">
        <v>180</v>
      </c>
      <c r="C70" t="s">
        <v>136</v>
      </c>
      <c r="D70">
        <v>0.75</v>
      </c>
      <c r="E70" t="s">
        <v>18</v>
      </c>
      <c r="F70">
        <v>56</v>
      </c>
      <c r="G70" t="s">
        <v>16</v>
      </c>
      <c r="H70">
        <v>200</v>
      </c>
      <c r="I70">
        <v>1</v>
      </c>
      <c r="J70">
        <v>41</v>
      </c>
      <c r="K70">
        <v>7</v>
      </c>
    </row>
    <row r="71" spans="1:11" hidden="1" x14ac:dyDescent="0.25">
      <c r="A71" t="s">
        <v>180</v>
      </c>
      <c r="C71" t="s">
        <v>137</v>
      </c>
      <c r="D71">
        <v>80</v>
      </c>
      <c r="E71" t="s">
        <v>16</v>
      </c>
      <c r="F71">
        <v>0</v>
      </c>
      <c r="G71" t="s">
        <v>180</v>
      </c>
      <c r="H71">
        <v>8</v>
      </c>
      <c r="I71">
        <v>0.1</v>
      </c>
      <c r="J71">
        <v>1.9</v>
      </c>
      <c r="K71">
        <v>0.34</v>
      </c>
    </row>
    <row r="72" spans="1:11" hidden="1" x14ac:dyDescent="0.25">
      <c r="A72" t="s">
        <v>180</v>
      </c>
      <c r="C72" t="s">
        <v>138</v>
      </c>
      <c r="D72">
        <v>101</v>
      </c>
      <c r="E72" t="s">
        <v>16</v>
      </c>
      <c r="F72">
        <v>0</v>
      </c>
      <c r="G72" t="s">
        <v>180</v>
      </c>
      <c r="H72">
        <v>90</v>
      </c>
      <c r="I72">
        <v>0</v>
      </c>
      <c r="J72">
        <v>0</v>
      </c>
      <c r="K72">
        <v>1.1000000000000001</v>
      </c>
    </row>
    <row r="73" spans="1:11" hidden="1" x14ac:dyDescent="0.25">
      <c r="A73" t="s">
        <v>180</v>
      </c>
      <c r="C73" t="s">
        <v>139</v>
      </c>
      <c r="D73">
        <v>0</v>
      </c>
      <c r="E73" t="s">
        <v>180</v>
      </c>
      <c r="F73">
        <v>0</v>
      </c>
      <c r="G73" t="s">
        <v>180</v>
      </c>
      <c r="H73">
        <v>140</v>
      </c>
      <c r="I73">
        <v>4</v>
      </c>
      <c r="J73">
        <v>0</v>
      </c>
      <c r="K73">
        <v>25</v>
      </c>
    </row>
    <row r="74" spans="1:11" hidden="1" x14ac:dyDescent="0.25">
      <c r="A74" t="s">
        <v>180</v>
      </c>
      <c r="C74" t="s">
        <v>140</v>
      </c>
      <c r="D74">
        <v>1</v>
      </c>
      <c r="E74" t="s">
        <v>17</v>
      </c>
      <c r="F74">
        <v>0</v>
      </c>
      <c r="G74" t="s">
        <v>180</v>
      </c>
      <c r="H74">
        <v>90</v>
      </c>
      <c r="I74">
        <v>7</v>
      </c>
      <c r="J74">
        <v>1</v>
      </c>
      <c r="K74">
        <v>6</v>
      </c>
    </row>
    <row r="75" spans="1:11" hidden="1" x14ac:dyDescent="0.25">
      <c r="A75" t="s">
        <v>180</v>
      </c>
      <c r="C75" t="s">
        <v>141</v>
      </c>
      <c r="D75">
        <v>1</v>
      </c>
      <c r="E75" t="s">
        <v>17</v>
      </c>
      <c r="F75">
        <v>28</v>
      </c>
      <c r="G75" t="s">
        <v>16</v>
      </c>
      <c r="H75">
        <v>100</v>
      </c>
      <c r="I75">
        <v>8</v>
      </c>
      <c r="J75">
        <v>0</v>
      </c>
      <c r="K75">
        <v>7</v>
      </c>
    </row>
    <row r="76" spans="1:11" hidden="1" x14ac:dyDescent="0.25">
      <c r="A76" t="s">
        <v>180</v>
      </c>
      <c r="C76" t="s">
        <v>142</v>
      </c>
      <c r="D76">
        <v>4</v>
      </c>
      <c r="E76" t="s">
        <v>17</v>
      </c>
      <c r="F76">
        <v>112</v>
      </c>
      <c r="G76" t="s">
        <v>16</v>
      </c>
      <c r="H76">
        <v>2</v>
      </c>
      <c r="I76">
        <v>15</v>
      </c>
      <c r="J76">
        <v>19</v>
      </c>
      <c r="K76">
        <v>23</v>
      </c>
    </row>
    <row r="77" spans="1:11" hidden="1" x14ac:dyDescent="0.25">
      <c r="A77" t="s">
        <v>180</v>
      </c>
      <c r="C77" t="s">
        <v>143</v>
      </c>
      <c r="D77">
        <v>31</v>
      </c>
      <c r="E77" t="s">
        <v>180</v>
      </c>
      <c r="F77">
        <v>0</v>
      </c>
      <c r="G77" t="s">
        <v>180</v>
      </c>
      <c r="H77">
        <v>10</v>
      </c>
      <c r="I77">
        <v>0</v>
      </c>
      <c r="J77">
        <v>2</v>
      </c>
      <c r="K77">
        <v>0</v>
      </c>
    </row>
    <row r="78" spans="1:11" hidden="1" x14ac:dyDescent="0.25">
      <c r="A78" t="s">
        <v>180</v>
      </c>
      <c r="C78" t="s">
        <v>144</v>
      </c>
      <c r="D78">
        <v>98</v>
      </c>
      <c r="E78" t="s">
        <v>16</v>
      </c>
      <c r="F78">
        <v>0</v>
      </c>
      <c r="G78" t="s">
        <v>180</v>
      </c>
      <c r="H78">
        <v>21</v>
      </c>
      <c r="I78">
        <v>0.4</v>
      </c>
      <c r="J78">
        <v>3.9</v>
      </c>
      <c r="K78">
        <v>1.5</v>
      </c>
    </row>
    <row r="79" spans="1:11" hidden="1" x14ac:dyDescent="0.25">
      <c r="A79" t="s">
        <v>180</v>
      </c>
      <c r="C79" t="s">
        <v>145</v>
      </c>
      <c r="D79">
        <v>1</v>
      </c>
      <c r="E79" t="s">
        <v>146</v>
      </c>
      <c r="F79">
        <v>49</v>
      </c>
      <c r="G79" t="s">
        <v>16</v>
      </c>
      <c r="H79">
        <v>140</v>
      </c>
      <c r="I79">
        <v>3</v>
      </c>
      <c r="J79">
        <v>26</v>
      </c>
      <c r="K79">
        <v>4</v>
      </c>
    </row>
    <row r="80" spans="1:11" hidden="1" x14ac:dyDescent="0.25">
      <c r="A80" t="s">
        <v>180</v>
      </c>
      <c r="C80" t="s">
        <v>147</v>
      </c>
      <c r="D80">
        <v>2</v>
      </c>
      <c r="E80" t="s">
        <v>148</v>
      </c>
      <c r="F80">
        <v>47</v>
      </c>
      <c r="G80" t="s">
        <v>16</v>
      </c>
      <c r="H80">
        <v>100</v>
      </c>
      <c r="I80">
        <v>1.5</v>
      </c>
      <c r="J80">
        <v>20</v>
      </c>
      <c r="K80">
        <v>2</v>
      </c>
    </row>
    <row r="81" spans="1:25" hidden="1" x14ac:dyDescent="0.25">
      <c r="A81" t="s">
        <v>180</v>
      </c>
      <c r="C81" t="s">
        <v>149</v>
      </c>
      <c r="D81">
        <v>2</v>
      </c>
      <c r="E81" t="s">
        <v>150</v>
      </c>
      <c r="F81">
        <v>0</v>
      </c>
      <c r="G81" t="s">
        <v>180</v>
      </c>
      <c r="H81">
        <v>150</v>
      </c>
      <c r="I81">
        <v>6</v>
      </c>
      <c r="J81">
        <v>22</v>
      </c>
      <c r="K81">
        <v>2</v>
      </c>
    </row>
    <row r="82" spans="1:25" hidden="1" x14ac:dyDescent="0.25">
      <c r="A82" t="s">
        <v>180</v>
      </c>
      <c r="C82" t="s">
        <v>151</v>
      </c>
      <c r="D82">
        <v>1.5</v>
      </c>
      <c r="E82" t="s">
        <v>18</v>
      </c>
      <c r="F82">
        <v>0</v>
      </c>
      <c r="G82" t="s">
        <v>180</v>
      </c>
      <c r="H82">
        <v>90</v>
      </c>
      <c r="I82">
        <v>1</v>
      </c>
      <c r="J82">
        <v>24</v>
      </c>
      <c r="K82">
        <v>1</v>
      </c>
    </row>
    <row r="83" spans="1:25" hidden="1" x14ac:dyDescent="0.25">
      <c r="A83" t="s">
        <v>180</v>
      </c>
      <c r="C83" t="s">
        <v>152</v>
      </c>
      <c r="D83">
        <v>0.75</v>
      </c>
      <c r="E83" t="s">
        <v>119</v>
      </c>
      <c r="F83">
        <v>170</v>
      </c>
      <c r="G83" t="s">
        <v>16</v>
      </c>
      <c r="H83">
        <v>130</v>
      </c>
      <c r="I83">
        <v>1.5</v>
      </c>
      <c r="J83">
        <v>26</v>
      </c>
      <c r="K83">
        <v>5</v>
      </c>
    </row>
    <row r="84" spans="1:25" hidden="1" x14ac:dyDescent="0.25">
      <c r="A84" t="s">
        <v>180</v>
      </c>
      <c r="C84" t="s">
        <v>153</v>
      </c>
      <c r="D84">
        <v>85</v>
      </c>
      <c r="E84" t="s">
        <v>16</v>
      </c>
      <c r="F84">
        <v>0</v>
      </c>
      <c r="G84" t="s">
        <v>180</v>
      </c>
      <c r="H84">
        <v>35</v>
      </c>
      <c r="I84">
        <v>0</v>
      </c>
      <c r="J84">
        <v>8</v>
      </c>
      <c r="K84">
        <v>1</v>
      </c>
    </row>
    <row r="85" spans="1:25" hidden="1" x14ac:dyDescent="0.25">
      <c r="A85" t="s">
        <v>211</v>
      </c>
      <c r="B85">
        <v>42075520</v>
      </c>
      <c r="C85" t="s">
        <v>162</v>
      </c>
      <c r="D85">
        <v>57</v>
      </c>
      <c r="E85" t="s">
        <v>16</v>
      </c>
      <c r="F85">
        <v>2</v>
      </c>
      <c r="G85" t="s">
        <v>17</v>
      </c>
      <c r="H85">
        <v>130</v>
      </c>
      <c r="I85">
        <v>9</v>
      </c>
      <c r="J85">
        <v>1</v>
      </c>
      <c r="K85">
        <v>13</v>
      </c>
      <c r="L85">
        <v>1</v>
      </c>
      <c r="M85">
        <v>6</v>
      </c>
      <c r="N85">
        <v>0</v>
      </c>
      <c r="O85">
        <v>0</v>
      </c>
      <c r="R85">
        <v>170</v>
      </c>
      <c r="S85">
        <v>1.5</v>
      </c>
      <c r="T85">
        <v>750</v>
      </c>
      <c r="U85">
        <v>1</v>
      </c>
      <c r="V85">
        <v>0</v>
      </c>
      <c r="Y85">
        <v>6</v>
      </c>
    </row>
    <row r="86" spans="1:25" hidden="1" x14ac:dyDescent="0.25">
      <c r="A86" t="s">
        <v>212</v>
      </c>
      <c r="B86">
        <v>1503194</v>
      </c>
      <c r="C86" t="s">
        <v>163</v>
      </c>
      <c r="D86">
        <v>96</v>
      </c>
      <c r="E86" t="s">
        <v>16</v>
      </c>
      <c r="F86">
        <v>0.75</v>
      </c>
      <c r="G86" t="s">
        <v>164</v>
      </c>
      <c r="H86">
        <v>20</v>
      </c>
      <c r="I86">
        <v>0</v>
      </c>
      <c r="J86">
        <v>4</v>
      </c>
      <c r="K86">
        <v>2</v>
      </c>
      <c r="N86">
        <v>2</v>
      </c>
      <c r="P86">
        <v>0</v>
      </c>
      <c r="Q86">
        <v>0</v>
      </c>
      <c r="R86">
        <v>230</v>
      </c>
      <c r="S86">
        <v>0</v>
      </c>
      <c r="T86">
        <v>20</v>
      </c>
      <c r="U86">
        <v>2</v>
      </c>
      <c r="V86">
        <v>0</v>
      </c>
    </row>
    <row r="87" spans="1:25" x14ac:dyDescent="0.25">
      <c r="A87" t="s">
        <v>213</v>
      </c>
      <c r="B87">
        <v>54772024</v>
      </c>
      <c r="C87" t="s">
        <v>214</v>
      </c>
      <c r="D87">
        <v>45</v>
      </c>
      <c r="E87" t="s">
        <v>16</v>
      </c>
      <c r="F87">
        <v>0.25</v>
      </c>
      <c r="G87" t="s">
        <v>18</v>
      </c>
      <c r="H87">
        <v>160</v>
      </c>
      <c r="I87">
        <v>0</v>
      </c>
      <c r="J87">
        <v>36</v>
      </c>
      <c r="K87">
        <v>4</v>
      </c>
      <c r="L87">
        <v>0</v>
      </c>
      <c r="M87">
        <v>2</v>
      </c>
      <c r="N87">
        <v>1</v>
      </c>
      <c r="R87">
        <v>63</v>
      </c>
      <c r="S87">
        <v>0</v>
      </c>
      <c r="T87">
        <v>0</v>
      </c>
      <c r="U87">
        <v>0</v>
      </c>
      <c r="V87">
        <v>0</v>
      </c>
    </row>
    <row r="88" spans="1:25" x14ac:dyDescent="0.25">
      <c r="A88" s="17"/>
      <c r="C88" t="s">
        <v>215</v>
      </c>
      <c r="D88">
        <v>180</v>
      </c>
      <c r="E88" s="17" t="s">
        <v>16</v>
      </c>
      <c r="G88" s="17"/>
      <c r="H88">
        <f>H87*$D88/($D87*3)</f>
        <v>213.33333333333334</v>
      </c>
      <c r="I88">
        <f>I87*$D88/($D87*3)</f>
        <v>0</v>
      </c>
      <c r="J88">
        <f>J87*$D88/($D87*3)</f>
        <v>48</v>
      </c>
      <c r="K88">
        <f t="shared" ref="K88:Y88" si="0">K87*$D88/($D87*3)</f>
        <v>5.333333333333333</v>
      </c>
      <c r="L88">
        <f t="shared" si="0"/>
        <v>0</v>
      </c>
      <c r="M88">
        <f t="shared" si="0"/>
        <v>2.6666666666666665</v>
      </c>
      <c r="N88">
        <f t="shared" si="0"/>
        <v>1.3333333333333333</v>
      </c>
      <c r="O88">
        <f t="shared" si="0"/>
        <v>0</v>
      </c>
      <c r="P88">
        <f t="shared" si="0"/>
        <v>0</v>
      </c>
      <c r="Q88">
        <f t="shared" si="0"/>
        <v>0</v>
      </c>
      <c r="R88">
        <f t="shared" si="0"/>
        <v>84</v>
      </c>
      <c r="S88">
        <f t="shared" si="0"/>
        <v>0</v>
      </c>
      <c r="T88">
        <f t="shared" si="0"/>
        <v>0</v>
      </c>
      <c r="U88">
        <f t="shared" si="0"/>
        <v>0</v>
      </c>
      <c r="V88">
        <f t="shared" si="0"/>
        <v>0</v>
      </c>
      <c r="W88">
        <f t="shared" si="0"/>
        <v>0</v>
      </c>
      <c r="X88">
        <f t="shared" si="0"/>
        <v>0</v>
      </c>
      <c r="Y88">
        <f t="shared" si="0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9BC9E-77D0-4D02-B348-941B6D2A2018}">
  <sheetPr codeName="Sheet2"/>
  <dimension ref="A1:C8"/>
  <sheetViews>
    <sheetView workbookViewId="0">
      <selection activeCell="H9" sqref="H9"/>
    </sheetView>
  </sheetViews>
  <sheetFormatPr defaultRowHeight="15" x14ac:dyDescent="0.25"/>
  <cols>
    <col min="1" max="1" width="10.140625" bestFit="1" customWidth="1"/>
    <col min="3" max="3" width="12.5703125" bestFit="1" customWidth="1"/>
  </cols>
  <sheetData>
    <row r="1" spans="1:3" x14ac:dyDescent="0.25">
      <c r="A1" s="7" t="s">
        <v>161</v>
      </c>
      <c r="C1" s="19" t="s">
        <v>165</v>
      </c>
    </row>
    <row r="2" spans="1:3" x14ac:dyDescent="0.25">
      <c r="A2" s="20" t="s">
        <v>59</v>
      </c>
      <c r="C2" s="18" t="s">
        <v>95</v>
      </c>
    </row>
    <row r="3" spans="1:3" x14ac:dyDescent="0.25">
      <c r="A3" s="20" t="s">
        <v>156</v>
      </c>
      <c r="C3" s="18" t="s">
        <v>37</v>
      </c>
    </row>
    <row r="4" spans="1:3" x14ac:dyDescent="0.25">
      <c r="A4" s="20" t="s">
        <v>157</v>
      </c>
      <c r="C4" s="18" t="s">
        <v>38</v>
      </c>
    </row>
    <row r="5" spans="1:3" x14ac:dyDescent="0.25">
      <c r="A5" s="20" t="s">
        <v>158</v>
      </c>
      <c r="C5" s="18" t="s">
        <v>39</v>
      </c>
    </row>
    <row r="6" spans="1:3" x14ac:dyDescent="0.25">
      <c r="A6" s="20" t="s">
        <v>159</v>
      </c>
      <c r="C6" s="18" t="s">
        <v>40</v>
      </c>
    </row>
    <row r="7" spans="1:3" x14ac:dyDescent="0.25">
      <c r="A7" s="20" t="s">
        <v>155</v>
      </c>
    </row>
    <row r="8" spans="1:3" x14ac:dyDescent="0.25">
      <c r="A8" s="20" t="s">
        <v>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5DAC6-F39C-4F8F-AC53-1B3C1205A0D6}">
  <sheetPr codeName="Sheet3"/>
  <dimension ref="B3:B4"/>
  <sheetViews>
    <sheetView tabSelected="1" workbookViewId="0">
      <selection activeCell="B4" sqref="B4"/>
    </sheetView>
  </sheetViews>
  <sheetFormatPr defaultRowHeight="15" x14ac:dyDescent="0.25"/>
  <cols>
    <col min="2" max="2" width="10.28515625" bestFit="1" customWidth="1"/>
  </cols>
  <sheetData>
    <row r="3" spans="2:2" x14ac:dyDescent="0.25">
      <c r="B3" s="12" t="s">
        <v>216</v>
      </c>
    </row>
    <row r="4" spans="2:2" x14ac:dyDescent="0.25">
      <c r="B4" s="1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3" name="Button 1">
              <controlPr defaultSize="0" print="0" autoFill="0" autoPict="0" macro="[0]!Add_Barcode">
                <anchor moveWithCells="1" sizeWithCells="1">
                  <from>
                    <xdr:col>2</xdr:col>
                    <xdr:colOff>571500</xdr:colOff>
                    <xdr:row>1</xdr:row>
                    <xdr:rowOff>152400</xdr:rowOff>
                  </from>
                  <to>
                    <xdr:col>4</xdr:col>
                    <xdr:colOff>238125</xdr:colOff>
                    <xdr:row>3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2192E-363D-4DF3-82E6-84F01A609708}">
  <sheetPr codeName="Sheet4"/>
  <dimension ref="A2:AV31"/>
  <sheetViews>
    <sheetView zoomScaleNormal="100" workbookViewId="0">
      <selection activeCell="J33" sqref="J33"/>
    </sheetView>
  </sheetViews>
  <sheetFormatPr defaultColWidth="9.28515625" defaultRowHeight="15" x14ac:dyDescent="0.25"/>
  <cols>
    <col min="1" max="1" width="29.42578125" bestFit="1" customWidth="1"/>
    <col min="2" max="2" width="5" customWidth="1"/>
    <col min="3" max="4" width="5" hidden="1" customWidth="1"/>
    <col min="5" max="5" width="9.140625" bestFit="1" customWidth="1"/>
    <col min="6" max="6" width="11" bestFit="1" customWidth="1"/>
    <col min="7" max="7" width="13.5703125" customWidth="1"/>
    <col min="8" max="8" width="8.140625" bestFit="1" customWidth="1"/>
    <col min="9" max="9" width="6.5703125" bestFit="1" customWidth="1"/>
    <col min="10" max="10" width="12.7109375" bestFit="1" customWidth="1"/>
    <col min="11" max="11" width="10.42578125" bestFit="1" customWidth="1"/>
    <col min="12" max="12" width="13.28515625" bestFit="1" customWidth="1"/>
    <col min="13" max="13" width="7.7109375" bestFit="1" customWidth="1"/>
    <col min="14" max="14" width="5.28515625" bestFit="1" customWidth="1"/>
    <col min="15" max="15" width="4.5703125" bestFit="1" customWidth="1"/>
    <col min="16" max="16" width="20.5703125" bestFit="1" customWidth="1"/>
    <col min="17" max="17" width="19.28515625" bestFit="1" customWidth="1"/>
    <col min="18" max="18" width="10.140625" bestFit="1" customWidth="1"/>
    <col min="19" max="19" width="12.85546875" bestFit="1" customWidth="1"/>
    <col min="20" max="20" width="7.5703125" bestFit="1" customWidth="1"/>
    <col min="21" max="21" width="5.7109375" bestFit="1" customWidth="1"/>
    <col min="22" max="22" width="8.85546875" bestFit="1" customWidth="1"/>
    <col min="23" max="23" width="9.7109375" bestFit="1" customWidth="1"/>
    <col min="24" max="24" width="9.5703125" bestFit="1" customWidth="1"/>
    <col min="25" max="25" width="9.85546875" bestFit="1" customWidth="1"/>
    <col min="26" max="26" width="22.42578125" hidden="1" customWidth="1"/>
    <col min="27" max="27" width="19" hidden="1" customWidth="1"/>
    <col min="28" max="28" width="23.85546875" hidden="1" customWidth="1"/>
    <col min="29" max="29" width="32.5703125" hidden="1" customWidth="1"/>
    <col min="30" max="30" width="12" hidden="1" customWidth="1"/>
    <col min="31" max="31" width="3.42578125" hidden="1" customWidth="1"/>
    <col min="32" max="32" width="12.7109375" hidden="1" customWidth="1"/>
    <col min="33" max="33" width="7.5703125" hidden="1" customWidth="1"/>
    <col min="34" max="34" width="13.28515625" hidden="1" customWidth="1"/>
    <col min="35" max="35" width="12" hidden="1" customWidth="1"/>
    <col min="36" max="36" width="5.28515625" hidden="1" customWidth="1"/>
    <col min="37" max="37" width="4.5703125" hidden="1" customWidth="1"/>
    <col min="38" max="38" width="20.5703125" hidden="1" customWidth="1"/>
    <col min="39" max="39" width="19.28515625" hidden="1" customWidth="1"/>
    <col min="40" max="40" width="10.140625" hidden="1" customWidth="1"/>
    <col min="41" max="41" width="12.85546875" hidden="1" customWidth="1"/>
    <col min="42" max="42" width="7.5703125" hidden="1" customWidth="1"/>
    <col min="43" max="43" width="5.7109375" hidden="1" customWidth="1"/>
    <col min="44" max="44" width="8.85546875" hidden="1" customWidth="1"/>
    <col min="45" max="45" width="9.7109375" hidden="1" customWidth="1"/>
    <col min="46" max="46" width="9.5703125" hidden="1" customWidth="1"/>
    <col min="47" max="48" width="9.85546875" hidden="1" customWidth="1"/>
  </cols>
  <sheetData>
    <row r="2" spans="1:47" x14ac:dyDescent="0.25">
      <c r="H2">
        <f>SUM(I2:K2)</f>
        <v>2858.7</v>
      </c>
      <c r="I2">
        <f>I6*9</f>
        <v>571.5</v>
      </c>
      <c r="J2">
        <f>J6*4</f>
        <v>1574.4</v>
      </c>
      <c r="K2">
        <f>K6*4</f>
        <v>712.8</v>
      </c>
    </row>
    <row r="3" spans="1:47" x14ac:dyDescent="0.25">
      <c r="G3" s="4" t="s">
        <v>32</v>
      </c>
      <c r="H3" s="4" t="s">
        <v>33</v>
      </c>
      <c r="I3" s="4" t="s">
        <v>35</v>
      </c>
      <c r="J3" s="4" t="s">
        <v>36</v>
      </c>
      <c r="K3" s="4" t="s">
        <v>34</v>
      </c>
      <c r="L3" s="8" t="s">
        <v>49</v>
      </c>
      <c r="M3" s="8" t="s">
        <v>50</v>
      </c>
      <c r="N3" s="8" t="s">
        <v>43</v>
      </c>
      <c r="O3" s="8" t="s">
        <v>51</v>
      </c>
      <c r="P3" s="8" t="s">
        <v>52</v>
      </c>
      <c r="Q3" s="8" t="s">
        <v>53</v>
      </c>
      <c r="R3" s="8" t="s">
        <v>44</v>
      </c>
      <c r="S3" s="8" t="s">
        <v>45</v>
      </c>
      <c r="T3" s="8" t="s">
        <v>46</v>
      </c>
      <c r="U3" s="8" t="s">
        <v>47</v>
      </c>
      <c r="V3" s="8" t="s">
        <v>48</v>
      </c>
      <c r="W3" s="8" t="s">
        <v>55</v>
      </c>
      <c r="X3" s="8" t="s">
        <v>56</v>
      </c>
      <c r="Y3" s="8" t="s">
        <v>54</v>
      </c>
    </row>
    <row r="4" spans="1:47" x14ac:dyDescent="0.25">
      <c r="G4" s="1" t="s">
        <v>95</v>
      </c>
      <c r="H4" s="1">
        <f>I4*9+J4*4+K4*4</f>
        <v>2429.5200000000004</v>
      </c>
      <c r="I4" s="1">
        <f>I6*0.8</f>
        <v>50.800000000000004</v>
      </c>
      <c r="J4" s="1">
        <f>J6*0.8</f>
        <v>314.88000000000005</v>
      </c>
      <c r="K4" s="1">
        <f>K6</f>
        <v>178.2</v>
      </c>
      <c r="L4" s="1">
        <v>36</v>
      </c>
      <c r="M4" s="1">
        <v>1000</v>
      </c>
      <c r="N4" s="1">
        <v>38</v>
      </c>
      <c r="O4" s="1">
        <v>8</v>
      </c>
      <c r="P4" s="1">
        <f>I4</f>
        <v>50.800000000000004</v>
      </c>
      <c r="Q4" s="1">
        <f>I4</f>
        <v>50.800000000000004</v>
      </c>
      <c r="R4" s="1">
        <v>3400</v>
      </c>
      <c r="S4" s="1">
        <v>32</v>
      </c>
      <c r="T4" s="1">
        <v>2300</v>
      </c>
      <c r="U4" s="3">
        <f>U9</f>
        <v>49.529785861713108</v>
      </c>
      <c r="V4" s="1">
        <v>2.8</v>
      </c>
      <c r="W4" s="1">
        <v>900</v>
      </c>
      <c r="X4" s="1">
        <v>90</v>
      </c>
      <c r="Y4" s="1">
        <v>20</v>
      </c>
    </row>
    <row r="5" spans="1:47" x14ac:dyDescent="0.25">
      <c r="G5" s="1" t="s">
        <v>37</v>
      </c>
      <c r="H5" s="1">
        <v>2358.6999999999998</v>
      </c>
      <c r="I5" s="1">
        <v>63.5</v>
      </c>
      <c r="J5" s="1">
        <v>268.60000000000002</v>
      </c>
      <c r="K5" s="1">
        <v>178.2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47" x14ac:dyDescent="0.25">
      <c r="G6" s="14" t="s">
        <v>38</v>
      </c>
      <c r="H6" s="1">
        <v>2858.7</v>
      </c>
      <c r="I6" s="1">
        <v>63.5</v>
      </c>
      <c r="J6" s="1">
        <v>393.6</v>
      </c>
      <c r="K6" s="1">
        <v>178.2</v>
      </c>
      <c r="L6" s="1">
        <v>36</v>
      </c>
      <c r="M6" s="1">
        <v>1000</v>
      </c>
      <c r="N6" s="1">
        <v>38</v>
      </c>
      <c r="O6" s="1">
        <v>8</v>
      </c>
      <c r="P6" s="1">
        <f>I6</f>
        <v>63.5</v>
      </c>
      <c r="Q6" s="1">
        <f>I6</f>
        <v>63.5</v>
      </c>
      <c r="R6" s="1">
        <v>3400</v>
      </c>
      <c r="S6" s="1">
        <v>32</v>
      </c>
      <c r="T6" s="1">
        <v>2300</v>
      </c>
      <c r="U6" s="3">
        <f>U9</f>
        <v>49.529785861713108</v>
      </c>
      <c r="V6" s="1">
        <v>2.8</v>
      </c>
      <c r="W6" s="1">
        <v>900</v>
      </c>
      <c r="X6" s="1">
        <v>90</v>
      </c>
      <c r="Y6" s="1">
        <v>20</v>
      </c>
    </row>
    <row r="7" spans="1:47" x14ac:dyDescent="0.25">
      <c r="G7" s="1" t="s">
        <v>39</v>
      </c>
      <c r="H7" s="1">
        <v>2858.7</v>
      </c>
      <c r="I7" s="1">
        <v>63.5</v>
      </c>
      <c r="J7" s="1">
        <v>442.2</v>
      </c>
      <c r="K7" s="1">
        <v>129.6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47" ht="15" customHeight="1" x14ac:dyDescent="0.25">
      <c r="G8" s="1" t="s">
        <v>40</v>
      </c>
      <c r="H8" s="1">
        <v>3358.7</v>
      </c>
      <c r="I8" s="1">
        <v>63.5</v>
      </c>
      <c r="J8" s="1">
        <v>518.6</v>
      </c>
      <c r="K8" s="1">
        <v>178.2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47" ht="15" customHeight="1" x14ac:dyDescent="0.25">
      <c r="G9" s="15" t="s">
        <v>41</v>
      </c>
      <c r="H9" s="3">
        <f t="shared" ref="H9:Y9" si="0">SUM(H13:H1048576)</f>
        <v>2428.6459248022838</v>
      </c>
      <c r="I9" s="3">
        <f t="shared" si="0"/>
        <v>49.261738721804512</v>
      </c>
      <c r="J9" s="3">
        <f t="shared" si="0"/>
        <v>315.13482927908001</v>
      </c>
      <c r="K9" s="3">
        <f t="shared" si="0"/>
        <v>178.04608875128997</v>
      </c>
      <c r="L9" s="3">
        <f t="shared" si="0"/>
        <v>8.2280701754385959</v>
      </c>
      <c r="M9" s="3">
        <f t="shared" si="0"/>
        <v>810.90306157609632</v>
      </c>
      <c r="N9" s="3">
        <f t="shared" si="0"/>
        <v>13.149614845938375</v>
      </c>
      <c r="O9" s="3">
        <f t="shared" si="0"/>
        <v>4.4507563025210084</v>
      </c>
      <c r="P9" s="3">
        <f t="shared" si="0"/>
        <v>0.5</v>
      </c>
      <c r="Q9" s="3">
        <f t="shared" si="0"/>
        <v>1</v>
      </c>
      <c r="R9" s="3">
        <f t="shared" si="0"/>
        <v>2860.7675530738611</v>
      </c>
      <c r="S9" s="3">
        <f t="shared" si="0"/>
        <v>4.8421052631578947</v>
      </c>
      <c r="T9" s="3">
        <f t="shared" si="0"/>
        <v>2027.6874355005159</v>
      </c>
      <c r="U9" s="3">
        <f t="shared" si="0"/>
        <v>49.529785861713108</v>
      </c>
      <c r="V9" s="3">
        <f t="shared" si="0"/>
        <v>0</v>
      </c>
      <c r="W9" s="3">
        <f t="shared" si="0"/>
        <v>1032.3529411764707</v>
      </c>
      <c r="X9" s="3">
        <f t="shared" si="0"/>
        <v>39.788235294117648</v>
      </c>
      <c r="Y9" s="3">
        <f t="shared" si="0"/>
        <v>172.86842105263159</v>
      </c>
    </row>
    <row r="10" spans="1:47" ht="15" customHeight="1" x14ac:dyDescent="0.25">
      <c r="F10" s="8" t="s">
        <v>166</v>
      </c>
      <c r="G10" s="4" t="s">
        <v>95</v>
      </c>
      <c r="H10" s="16">
        <f t="shared" ref="H10:Y10" si="1">H9-VLOOKUP($G10,$G$3:$Y$8,COLUMN(H3)-6,FALSE)</f>
        <v>-0.87407519771659281</v>
      </c>
      <c r="I10" s="16">
        <f t="shared" si="1"/>
        <v>-1.5382612781954919</v>
      </c>
      <c r="J10" s="16">
        <f t="shared" si="1"/>
        <v>0.25482927907995645</v>
      </c>
      <c r="K10" s="16">
        <f t="shared" si="1"/>
        <v>-0.15391124871001693</v>
      </c>
      <c r="L10" s="16">
        <f t="shared" si="1"/>
        <v>-27.771929824561404</v>
      </c>
      <c r="M10" s="16">
        <f t="shared" si="1"/>
        <v>-189.09693842390368</v>
      </c>
      <c r="N10" s="16">
        <f t="shared" si="1"/>
        <v>-24.850385154061627</v>
      </c>
      <c r="O10" s="16">
        <f t="shared" si="1"/>
        <v>-3.5492436974789916</v>
      </c>
      <c r="P10" s="16">
        <f t="shared" si="1"/>
        <v>-50.300000000000004</v>
      </c>
      <c r="Q10" s="16">
        <f t="shared" si="1"/>
        <v>-49.800000000000004</v>
      </c>
      <c r="R10" s="16">
        <f t="shared" si="1"/>
        <v>-539.23244692613889</v>
      </c>
      <c r="S10" s="16">
        <f t="shared" si="1"/>
        <v>-27.157894736842106</v>
      </c>
      <c r="T10" s="16">
        <f t="shared" si="1"/>
        <v>-272.3125644994841</v>
      </c>
      <c r="U10" s="16">
        <f t="shared" si="1"/>
        <v>0</v>
      </c>
      <c r="V10" s="16">
        <f t="shared" si="1"/>
        <v>-2.8</v>
      </c>
      <c r="W10" s="16">
        <f t="shared" si="1"/>
        <v>132.35294117647072</v>
      </c>
      <c r="X10" s="16">
        <f t="shared" si="1"/>
        <v>-50.211764705882352</v>
      </c>
      <c r="Y10" s="16">
        <f t="shared" si="1"/>
        <v>152.86842105263159</v>
      </c>
    </row>
    <row r="11" spans="1:47" ht="15" customHeight="1" thickBot="1" x14ac:dyDescent="0.3">
      <c r="K11" s="5"/>
      <c r="L11" t="s">
        <v>167</v>
      </c>
      <c r="S11" t="s">
        <v>167</v>
      </c>
      <c r="V11" t="s">
        <v>167</v>
      </c>
    </row>
    <row r="12" spans="1:47" ht="15" customHeight="1" thickTop="1" thickBot="1" x14ac:dyDescent="0.3">
      <c r="A12" s="11"/>
      <c r="B12" s="11"/>
      <c r="C12" s="11"/>
      <c r="D12" s="11"/>
      <c r="E12" s="11"/>
      <c r="F12" s="11"/>
      <c r="G12" s="12" t="s">
        <v>27</v>
      </c>
      <c r="H12" s="8" t="s">
        <v>5</v>
      </c>
      <c r="I12" s="8" t="s">
        <v>6</v>
      </c>
      <c r="J12" s="8" t="s">
        <v>7</v>
      </c>
      <c r="K12" s="8" t="s">
        <v>8</v>
      </c>
      <c r="L12" s="8" t="s">
        <v>49</v>
      </c>
      <c r="M12" s="8" t="s">
        <v>50</v>
      </c>
      <c r="N12" s="8" t="s">
        <v>43</v>
      </c>
      <c r="O12" s="8" t="s">
        <v>51</v>
      </c>
      <c r="P12" s="8" t="s">
        <v>52</v>
      </c>
      <c r="Q12" s="8" t="s">
        <v>53</v>
      </c>
      <c r="R12" s="8" t="s">
        <v>44</v>
      </c>
      <c r="S12" s="8" t="s">
        <v>45</v>
      </c>
      <c r="T12" s="8" t="s">
        <v>46</v>
      </c>
      <c r="U12" s="8" t="s">
        <v>47</v>
      </c>
      <c r="V12" s="8" t="s">
        <v>48</v>
      </c>
      <c r="W12" s="8" t="s">
        <v>55</v>
      </c>
      <c r="X12" s="8" t="s">
        <v>56</v>
      </c>
      <c r="Y12" s="8" t="s">
        <v>54</v>
      </c>
      <c r="Z12" s="13" t="s">
        <v>3</v>
      </c>
      <c r="AA12" s="13" t="s">
        <v>4</v>
      </c>
      <c r="AB12" s="13" t="s">
        <v>9</v>
      </c>
      <c r="AC12" s="13" t="s">
        <v>10</v>
      </c>
      <c r="AD12" s="9" t="s">
        <v>5</v>
      </c>
      <c r="AE12" s="6" t="s">
        <v>6</v>
      </c>
      <c r="AF12" s="6" t="s">
        <v>7</v>
      </c>
      <c r="AG12" s="6" t="s">
        <v>8</v>
      </c>
      <c r="AH12" s="6" t="s">
        <v>49</v>
      </c>
      <c r="AI12" s="6" t="s">
        <v>50</v>
      </c>
      <c r="AJ12" s="6" t="s">
        <v>43</v>
      </c>
      <c r="AK12" s="6" t="s">
        <v>51</v>
      </c>
      <c r="AL12" s="6" t="s">
        <v>52</v>
      </c>
      <c r="AM12" s="6" t="s">
        <v>53</v>
      </c>
      <c r="AN12" s="6" t="s">
        <v>44</v>
      </c>
      <c r="AO12" s="6" t="s">
        <v>45</v>
      </c>
      <c r="AP12" s="6" t="s">
        <v>46</v>
      </c>
      <c r="AQ12" s="6" t="s">
        <v>47</v>
      </c>
      <c r="AR12" s="6" t="s">
        <v>48</v>
      </c>
      <c r="AS12" s="6" t="s">
        <v>55</v>
      </c>
      <c r="AT12" s="6" t="s">
        <v>56</v>
      </c>
      <c r="AU12" s="6" t="s">
        <v>54</v>
      </c>
    </row>
    <row r="13" spans="1:47" ht="15" customHeight="1" thickTop="1" x14ac:dyDescent="0.25">
      <c r="A13" s="1" t="s">
        <v>14</v>
      </c>
      <c r="B13" s="1">
        <v>2</v>
      </c>
      <c r="C13" s="1" t="str">
        <f>IF(IFERROR(VLOOKUP(A13, Servings!C:G, 3, FALSE), "")=0, "", IFERROR(VLOOKUP(A13, Servings!C:G, 3, FALSE), ""))</f>
        <v>0</v>
      </c>
      <c r="D13" s="1" t="str">
        <f>IF(IFERROR(VLOOKUP(A13, Servings!C:G, 5, FALSE), "")=0, "", IFERROR(VLOOKUP(A13, Servings!C:G, 5, FALSE), ""))</f>
        <v>gummies</v>
      </c>
      <c r="E13" s="1" t="s">
        <v>21</v>
      </c>
      <c r="F13" s="1" t="s">
        <v>155</v>
      </c>
      <c r="G13" s="2">
        <f t="shared" ref="G13:G31" si="2">IF(E13=AC13, B13/AB13, IF(E13=AA13, B13/Z13, "Condition not met"))</f>
        <v>1</v>
      </c>
      <c r="H13" s="3">
        <f t="shared" ref="H13:H31" si="3">$G13*AD13</f>
        <v>15</v>
      </c>
      <c r="I13" s="3">
        <f t="shared" ref="I13:W14" si="4">$G13*AE13</f>
        <v>0</v>
      </c>
      <c r="J13" s="3">
        <f t="shared" si="4"/>
        <v>4</v>
      </c>
      <c r="K13" s="3">
        <f t="shared" si="4"/>
        <v>0</v>
      </c>
      <c r="L13" s="3">
        <f t="shared" si="4"/>
        <v>3</v>
      </c>
      <c r="M13" s="3">
        <f t="shared" si="4"/>
        <v>3</v>
      </c>
      <c r="N13" s="3">
        <f t="shared" si="4"/>
        <v>0</v>
      </c>
      <c r="O13" s="3">
        <f t="shared" si="4"/>
        <v>0</v>
      </c>
      <c r="P13" s="3">
        <f t="shared" si="4"/>
        <v>0</v>
      </c>
      <c r="Q13" s="3">
        <f t="shared" si="4"/>
        <v>0</v>
      </c>
      <c r="R13" s="3">
        <f t="shared" si="4"/>
        <v>0</v>
      </c>
      <c r="S13" s="3">
        <f t="shared" si="4"/>
        <v>0</v>
      </c>
      <c r="T13" s="3">
        <f t="shared" si="4"/>
        <v>10</v>
      </c>
      <c r="U13" s="3">
        <f t="shared" si="4"/>
        <v>3</v>
      </c>
      <c r="V13" s="3">
        <f t="shared" si="4"/>
        <v>0</v>
      </c>
      <c r="W13" s="3">
        <f t="shared" si="4"/>
        <v>720</v>
      </c>
      <c r="X13" s="3">
        <f t="shared" ref="X13:Y14" si="5">$G13*AT13</f>
        <v>36</v>
      </c>
      <c r="Y13" s="3">
        <f t="shared" si="5"/>
        <v>25</v>
      </c>
      <c r="Z13" s="1">
        <f>VLOOKUP($A13,Servings!$C:$K,2,FALSE)</f>
        <v>0</v>
      </c>
      <c r="AA13" s="1" t="str">
        <f>VLOOKUP($A13,Servings!$C:$K,3,FALSE)</f>
        <v>0</v>
      </c>
      <c r="AB13" s="1">
        <f>VLOOKUP($A13,Servings!$C:$K,4,FALSE)</f>
        <v>2</v>
      </c>
      <c r="AC13" s="1" t="str">
        <f>VLOOKUP($A13,Servings!$C:$K,5,FALSE)</f>
        <v>gummies</v>
      </c>
      <c r="AD13" s="10">
        <f>VLOOKUP($A13,Servings!$C:$K,6,FALSE)</f>
        <v>15</v>
      </c>
      <c r="AE13" s="1">
        <f>VLOOKUP($A13,Servings!$C:$K,7,FALSE)</f>
        <v>0</v>
      </c>
      <c r="AF13" s="1">
        <f>VLOOKUP($A13,Servings!$C:$K,8,FALSE)</f>
        <v>4</v>
      </c>
      <c r="AG13" s="1">
        <f>VLOOKUP($A13,Servings!$C:$K,9,FALSE)</f>
        <v>0</v>
      </c>
      <c r="AH13">
        <f>VLOOKUP($A13,Servings!$C:$Y,10,FALSE)</f>
        <v>3</v>
      </c>
      <c r="AI13">
        <f>VLOOKUP($A13,Servings!$C:$Y,11,FALSE)</f>
        <v>3</v>
      </c>
      <c r="AJ13">
        <f>VLOOKUP($A13,Servings!$C:$Y,12,FALSE)</f>
        <v>0</v>
      </c>
      <c r="AK13">
        <f>VLOOKUP($A13,Servings!$C:$Y,13,FALSE)</f>
        <v>0</v>
      </c>
      <c r="AL13">
        <f>VLOOKUP($A13,Servings!$C:$Y,14,FALSE)</f>
        <v>0</v>
      </c>
      <c r="AM13">
        <f>VLOOKUP($A13,Servings!$C:$Y,15,FALSE)</f>
        <v>0</v>
      </c>
      <c r="AN13">
        <f>VLOOKUP($A13,Servings!$C:$Y,16,FALSE)</f>
        <v>0</v>
      </c>
      <c r="AO13">
        <f>VLOOKUP($A13,Servings!$C:$Y,17,FALSE)</f>
        <v>0</v>
      </c>
      <c r="AP13">
        <f>VLOOKUP($A13,Servings!$C:$Y,18,FALSE)</f>
        <v>10</v>
      </c>
      <c r="AQ13">
        <f>VLOOKUP($A13,Servings!$C:$Y,19,FALSE)</f>
        <v>3</v>
      </c>
      <c r="AR13">
        <f>VLOOKUP($A13,Servings!$C:$Y,20,FALSE)</f>
        <v>0</v>
      </c>
      <c r="AS13">
        <f>VLOOKUP($A13,Servings!$C:$Y,21,FALSE)</f>
        <v>720</v>
      </c>
      <c r="AT13">
        <f>VLOOKUP($A13,Servings!$C:$Y,22,FALSE)</f>
        <v>36</v>
      </c>
      <c r="AU13">
        <f>VLOOKUP($A13,Servings!$C:$Y,23,FALSE)</f>
        <v>25</v>
      </c>
    </row>
    <row r="14" spans="1:47" ht="15" customHeight="1" x14ac:dyDescent="0.25">
      <c r="A14" s="1" t="s">
        <v>90</v>
      </c>
      <c r="B14" s="1">
        <v>1</v>
      </c>
      <c r="C14" s="1" t="str">
        <f>IF(IFERROR(VLOOKUP(A14, Servings!C:G, 3, FALSE), "")=0, "", IFERROR(VLOOKUP(A14, Servings!C:G, 3, FALSE), ""))</f>
        <v/>
      </c>
      <c r="D14" s="1" t="str">
        <f>IF(IFERROR(VLOOKUP(A14, Servings!C:G, 5, FALSE), "")=0, "", IFERROR(VLOOKUP(A14, Servings!C:G, 5, FALSE), ""))</f>
        <v>capsule</v>
      </c>
      <c r="E14" s="1" t="s">
        <v>91</v>
      </c>
      <c r="F14" s="1" t="s">
        <v>155</v>
      </c>
      <c r="G14" s="2">
        <f t="shared" si="2"/>
        <v>0.5</v>
      </c>
      <c r="H14" s="3">
        <f t="shared" si="3"/>
        <v>2.5</v>
      </c>
      <c r="I14" s="3">
        <f t="shared" si="4"/>
        <v>0</v>
      </c>
      <c r="J14" s="3">
        <f t="shared" si="4"/>
        <v>0</v>
      </c>
      <c r="K14" s="3">
        <f t="shared" si="4"/>
        <v>0</v>
      </c>
      <c r="L14" s="3">
        <f t="shared" si="4"/>
        <v>0</v>
      </c>
      <c r="M14" s="3">
        <f t="shared" si="4"/>
        <v>325</v>
      </c>
      <c r="N14" s="3">
        <f t="shared" si="4"/>
        <v>0</v>
      </c>
      <c r="O14" s="3">
        <f t="shared" si="4"/>
        <v>0</v>
      </c>
      <c r="P14" s="3">
        <f t="shared" si="4"/>
        <v>0</v>
      </c>
      <c r="Q14" s="3">
        <f t="shared" si="4"/>
        <v>0</v>
      </c>
      <c r="R14" s="3">
        <f t="shared" si="4"/>
        <v>0</v>
      </c>
      <c r="S14" s="3">
        <f t="shared" si="4"/>
        <v>0</v>
      </c>
      <c r="T14" s="3">
        <f t="shared" si="4"/>
        <v>2.5</v>
      </c>
      <c r="U14" s="3">
        <f t="shared" si="4"/>
        <v>0</v>
      </c>
      <c r="V14" s="3">
        <f t="shared" si="4"/>
        <v>0</v>
      </c>
      <c r="W14" s="3">
        <f t="shared" si="4"/>
        <v>0</v>
      </c>
      <c r="X14" s="3">
        <f t="shared" si="5"/>
        <v>0</v>
      </c>
      <c r="Y14" s="3">
        <f t="shared" si="5"/>
        <v>12.5</v>
      </c>
      <c r="Z14" s="1">
        <f>VLOOKUP($A14,Servings!$C:$K,2,FALSE)</f>
        <v>0</v>
      </c>
      <c r="AA14" s="1" t="str">
        <f>VLOOKUP($A14,Servings!$C:$K,3,FALSE)</f>
        <v/>
      </c>
      <c r="AB14" s="1">
        <f>VLOOKUP($A14,Servings!$C:$K,4,FALSE)</f>
        <v>2</v>
      </c>
      <c r="AC14" s="1" t="str">
        <f>VLOOKUP($A14,Servings!$C:$K,5,FALSE)</f>
        <v>capsule</v>
      </c>
      <c r="AD14" s="10">
        <f>VLOOKUP($A14,Servings!$C:$K,6,FALSE)</f>
        <v>5</v>
      </c>
      <c r="AE14" s="1">
        <f>VLOOKUP($A14,Servings!$C:$K,7,FALSE)</f>
        <v>0</v>
      </c>
      <c r="AF14" s="1">
        <f>VLOOKUP($A14,Servings!$C:$K,8,FALSE)</f>
        <v>0</v>
      </c>
      <c r="AG14" s="1">
        <f>VLOOKUP($A14,Servings!$C:$K,9,FALSE)</f>
        <v>0</v>
      </c>
      <c r="AH14">
        <f>VLOOKUP($A14,Servings!$C:$Y,10,FALSE)</f>
        <v>0</v>
      </c>
      <c r="AI14">
        <f>VLOOKUP($A14,Servings!$C:$Y,11,FALSE)</f>
        <v>650</v>
      </c>
      <c r="AJ14">
        <f>VLOOKUP($A14,Servings!$C:$Y,12,FALSE)</f>
        <v>0</v>
      </c>
      <c r="AK14">
        <f>VLOOKUP($A14,Servings!$C:$Y,13,FALSE)</f>
        <v>0</v>
      </c>
      <c r="AL14">
        <f>VLOOKUP($A14,Servings!$C:$Y,14,FALSE)</f>
        <v>0</v>
      </c>
      <c r="AM14">
        <f>VLOOKUP($A14,Servings!$C:$Y,15,FALSE)</f>
        <v>0</v>
      </c>
      <c r="AN14">
        <f>VLOOKUP($A14,Servings!$C:$Y,16,FALSE)</f>
        <v>0</v>
      </c>
      <c r="AO14">
        <f>VLOOKUP($A14,Servings!$C:$Y,17,FALSE)</f>
        <v>0</v>
      </c>
      <c r="AP14">
        <f>VLOOKUP($A14,Servings!$C:$Y,18,FALSE)</f>
        <v>5</v>
      </c>
      <c r="AQ14">
        <f>VLOOKUP($A14,Servings!$C:$Y,19,FALSE)</f>
        <v>0</v>
      </c>
      <c r="AR14">
        <f>VLOOKUP($A14,Servings!$C:$Y,20,FALSE)</f>
        <v>0</v>
      </c>
      <c r="AS14">
        <f>VLOOKUP($A14,Servings!$C:$Y,21,FALSE)</f>
        <v>0</v>
      </c>
      <c r="AT14">
        <f>VLOOKUP($A14,Servings!$C:$Y,22,FALSE)</f>
        <v>0</v>
      </c>
      <c r="AU14">
        <f>VLOOKUP($A14,Servings!$C:$Y,23,FALSE)</f>
        <v>25</v>
      </c>
    </row>
    <row r="15" spans="1:47" x14ac:dyDescent="0.25">
      <c r="A15" s="1" t="s">
        <v>98</v>
      </c>
      <c r="B15" s="1">
        <v>1</v>
      </c>
      <c r="C15" s="1" t="str">
        <f>IF(IFERROR(VLOOKUP(A15, Servings!C:G, 3, FALSE), "")=0, "", IFERROR(VLOOKUP(A15, Servings!C:G, 3, FALSE), ""))</f>
        <v/>
      </c>
      <c r="D15" s="1" t="str">
        <f>IF(IFERROR(VLOOKUP(A15, Servings!C:G, 5, FALSE), "")=0, "", IFERROR(VLOOKUP(A15, Servings!C:G, 5, FALSE), ""))</f>
        <v>softgel</v>
      </c>
      <c r="E15" s="1" t="s">
        <v>89</v>
      </c>
      <c r="F15" s="1" t="s">
        <v>155</v>
      </c>
      <c r="G15" s="2">
        <f t="shared" si="2"/>
        <v>1</v>
      </c>
      <c r="H15" s="3">
        <f t="shared" si="3"/>
        <v>0</v>
      </c>
      <c r="I15" s="3">
        <f t="shared" ref="I15:I21" si="6">$G15*AE15</f>
        <v>0</v>
      </c>
      <c r="J15" s="3">
        <f t="shared" ref="J15:J21" si="7">$G15*AF15</f>
        <v>0</v>
      </c>
      <c r="K15" s="3">
        <f t="shared" ref="K15:K21" si="8">$G15*AG15</f>
        <v>0</v>
      </c>
      <c r="L15" s="3">
        <f t="shared" ref="L15:L21" si="9">$G15*AH15</f>
        <v>0</v>
      </c>
      <c r="M15" s="3">
        <f t="shared" ref="M15:M21" si="10">$G15*AI15</f>
        <v>0</v>
      </c>
      <c r="N15" s="3">
        <f t="shared" ref="N15:N21" si="11">$G15*AJ15</f>
        <v>0</v>
      </c>
      <c r="O15" s="3">
        <f t="shared" ref="O15:O21" si="12">$G15*AK15</f>
        <v>0</v>
      </c>
      <c r="P15" s="3">
        <f t="shared" ref="P15:P21" si="13">$G15*AL15</f>
        <v>0</v>
      </c>
      <c r="Q15" s="3">
        <f t="shared" ref="Q15:Q21" si="14">$G15*AM15</f>
        <v>0</v>
      </c>
      <c r="R15" s="3">
        <f t="shared" ref="R15:R21" si="15">$G15*AN15</f>
        <v>0</v>
      </c>
      <c r="S15" s="3">
        <f t="shared" ref="S15:S21" si="16">$G15*AO15</f>
        <v>0</v>
      </c>
      <c r="T15" s="3">
        <f t="shared" ref="T15:T21" si="17">$G15*AP15</f>
        <v>0</v>
      </c>
      <c r="U15" s="3">
        <f t="shared" ref="U15:U21" si="18">$G15*AQ15</f>
        <v>0</v>
      </c>
      <c r="V15" s="3">
        <f t="shared" ref="V15:V21" si="19">$G15*AR15</f>
        <v>0</v>
      </c>
      <c r="W15" s="3">
        <f t="shared" ref="W15:W21" si="20">$G15*AS15</f>
        <v>0</v>
      </c>
      <c r="X15" s="3">
        <f t="shared" ref="X15:X21" si="21">$G15*AT15</f>
        <v>0</v>
      </c>
      <c r="Y15" s="3">
        <f t="shared" ref="Y15:Y21" si="22">$G15*AU15</f>
        <v>125</v>
      </c>
      <c r="Z15" s="1">
        <f>VLOOKUP($A15,Servings!$C:$K,2,FALSE)</f>
        <v>0</v>
      </c>
      <c r="AA15" s="1" t="str">
        <f>VLOOKUP($A15,Servings!$C:$K,3,FALSE)</f>
        <v/>
      </c>
      <c r="AB15" s="1">
        <f>VLOOKUP($A15,Servings!$C:$K,4,FALSE)</f>
        <v>1</v>
      </c>
      <c r="AC15" s="1" t="str">
        <f>VLOOKUP($A15,Servings!$C:$K,5,FALSE)</f>
        <v>softgel</v>
      </c>
      <c r="AD15" s="10">
        <f>VLOOKUP($A15,Servings!$C:$K,6,FALSE)</f>
        <v>0</v>
      </c>
      <c r="AE15" s="1">
        <f>VLOOKUP($A15,Servings!$C:$K,7,FALSE)</f>
        <v>0</v>
      </c>
      <c r="AF15" s="1">
        <f>VLOOKUP($A15,Servings!$C:$K,8,FALSE)</f>
        <v>0</v>
      </c>
      <c r="AG15" s="1">
        <f>VLOOKUP($A15,Servings!$C:$K,9,FALSE)</f>
        <v>0</v>
      </c>
      <c r="AH15">
        <f>VLOOKUP($A15,Servings!$C:$Y,10,FALSE)</f>
        <v>0</v>
      </c>
      <c r="AI15">
        <f>VLOOKUP($A15,Servings!$C:$Y,11,FALSE)</f>
        <v>0</v>
      </c>
      <c r="AJ15">
        <f>VLOOKUP($A15,Servings!$C:$Y,12,FALSE)</f>
        <v>0</v>
      </c>
      <c r="AK15">
        <f>VLOOKUP($A15,Servings!$C:$Y,13,FALSE)</f>
        <v>0</v>
      </c>
      <c r="AL15">
        <f>VLOOKUP($A15,Servings!$C:$Y,14,FALSE)</f>
        <v>0</v>
      </c>
      <c r="AM15">
        <f>VLOOKUP($A15,Servings!$C:$Y,15,FALSE)</f>
        <v>0</v>
      </c>
      <c r="AN15">
        <f>VLOOKUP($A15,Servings!$C:$Y,16,FALSE)</f>
        <v>0</v>
      </c>
      <c r="AO15">
        <f>VLOOKUP($A15,Servings!$C:$Y,17,FALSE)</f>
        <v>0</v>
      </c>
      <c r="AP15">
        <f>VLOOKUP($A15,Servings!$C:$Y,18,FALSE)</f>
        <v>0</v>
      </c>
      <c r="AQ15">
        <f>VLOOKUP($A15,Servings!$C:$Y,19,FALSE)</f>
        <v>0</v>
      </c>
      <c r="AR15">
        <f>VLOOKUP($A15,Servings!$C:$Y,20,FALSE)</f>
        <v>0</v>
      </c>
      <c r="AS15">
        <f>VLOOKUP($A15,Servings!$C:$Y,21,FALSE)</f>
        <v>0</v>
      </c>
      <c r="AT15">
        <f>VLOOKUP($A15,Servings!$C:$Y,22,FALSE)</f>
        <v>0</v>
      </c>
      <c r="AU15">
        <f>VLOOKUP($A15,Servings!$C:$Y,23,FALSE)</f>
        <v>125</v>
      </c>
    </row>
    <row r="16" spans="1:47" x14ac:dyDescent="0.25">
      <c r="A16" s="1" t="s">
        <v>86</v>
      </c>
      <c r="B16" s="1">
        <v>2</v>
      </c>
      <c r="C16" s="1" t="str">
        <f>IF(IFERROR(VLOOKUP(A16, Servings!C:G, 3, FALSE), "")=0, "", IFERROR(VLOOKUP(A16, Servings!C:G, 3, FALSE), ""))</f>
        <v/>
      </c>
      <c r="D16" s="1" t="str">
        <f>IF(IFERROR(VLOOKUP(A16, Servings!C:G, 5, FALSE), "")=0, "", IFERROR(VLOOKUP(A16, Servings!C:G, 5, FALSE), ""))</f>
        <v>softgels</v>
      </c>
      <c r="E16" s="1" t="s">
        <v>87</v>
      </c>
      <c r="F16" s="1" t="s">
        <v>155</v>
      </c>
      <c r="G16" s="2">
        <f t="shared" si="2"/>
        <v>1</v>
      </c>
      <c r="H16" s="3">
        <f t="shared" si="3"/>
        <v>35</v>
      </c>
      <c r="I16" s="3">
        <f t="shared" si="6"/>
        <v>3</v>
      </c>
      <c r="J16" s="3">
        <f t="shared" si="7"/>
        <v>1</v>
      </c>
      <c r="K16" s="3">
        <f t="shared" si="8"/>
        <v>0.5</v>
      </c>
      <c r="L16" s="3">
        <f t="shared" si="9"/>
        <v>0</v>
      </c>
      <c r="M16" s="3">
        <f t="shared" si="10"/>
        <v>0</v>
      </c>
      <c r="N16" s="3">
        <f t="shared" si="11"/>
        <v>0</v>
      </c>
      <c r="O16" s="3">
        <f t="shared" si="12"/>
        <v>0</v>
      </c>
      <c r="P16" s="3">
        <f t="shared" si="13"/>
        <v>0.5</v>
      </c>
      <c r="Q16" s="3">
        <f t="shared" si="14"/>
        <v>1</v>
      </c>
      <c r="R16" s="3">
        <f t="shared" si="15"/>
        <v>0</v>
      </c>
      <c r="S16" s="3">
        <f t="shared" si="16"/>
        <v>1</v>
      </c>
      <c r="T16" s="3">
        <f t="shared" si="17"/>
        <v>0</v>
      </c>
      <c r="U16" s="3">
        <f t="shared" si="18"/>
        <v>0</v>
      </c>
      <c r="V16" s="3">
        <f t="shared" si="19"/>
        <v>0</v>
      </c>
      <c r="W16" s="3">
        <f t="shared" si="20"/>
        <v>0</v>
      </c>
      <c r="X16" s="3">
        <f t="shared" si="21"/>
        <v>0</v>
      </c>
      <c r="Y16" s="3">
        <f t="shared" si="22"/>
        <v>0</v>
      </c>
      <c r="Z16" s="1">
        <f>VLOOKUP($A16,Servings!$C:$K,2,FALSE)</f>
        <v>0</v>
      </c>
      <c r="AA16" s="1" t="str">
        <f>VLOOKUP($A16,Servings!$C:$K,3,FALSE)</f>
        <v/>
      </c>
      <c r="AB16" s="1">
        <f>VLOOKUP($A16,Servings!$C:$K,4,FALSE)</f>
        <v>2</v>
      </c>
      <c r="AC16" s="1" t="str">
        <f>VLOOKUP($A16,Servings!$C:$K,5,FALSE)</f>
        <v>softgels</v>
      </c>
      <c r="AD16" s="10">
        <f>VLOOKUP($A16,Servings!$C:$K,6,FALSE)</f>
        <v>35</v>
      </c>
      <c r="AE16" s="1">
        <f>VLOOKUP($A16,Servings!$C:$K,7,FALSE)</f>
        <v>3</v>
      </c>
      <c r="AF16" s="1">
        <f>VLOOKUP($A16,Servings!$C:$K,8,FALSE)</f>
        <v>1</v>
      </c>
      <c r="AG16" s="1">
        <f>VLOOKUP($A16,Servings!$C:$K,9,FALSE)</f>
        <v>0.5</v>
      </c>
      <c r="AH16">
        <f>VLOOKUP($A16,Servings!$C:$Y,10,FALSE)</f>
        <v>0</v>
      </c>
      <c r="AI16">
        <f>VLOOKUP($A16,Servings!$C:$Y,11,FALSE)</f>
        <v>0</v>
      </c>
      <c r="AJ16">
        <f>VLOOKUP($A16,Servings!$C:$Y,12,FALSE)</f>
        <v>0</v>
      </c>
      <c r="AK16">
        <f>VLOOKUP($A16,Servings!$C:$Y,13,FALSE)</f>
        <v>0</v>
      </c>
      <c r="AL16">
        <f>VLOOKUP($A16,Servings!$C:$Y,14,FALSE)</f>
        <v>0.5</v>
      </c>
      <c r="AM16">
        <f>VLOOKUP($A16,Servings!$C:$Y,15,FALSE)</f>
        <v>1</v>
      </c>
      <c r="AN16">
        <f>VLOOKUP($A16,Servings!$C:$Y,16,FALSE)</f>
        <v>0</v>
      </c>
      <c r="AO16">
        <f>VLOOKUP($A16,Servings!$C:$Y,17,FALSE)</f>
        <v>1</v>
      </c>
      <c r="AP16">
        <f>VLOOKUP($A16,Servings!$C:$Y,18,FALSE)</f>
        <v>0</v>
      </c>
      <c r="AQ16">
        <f>VLOOKUP($A16,Servings!$C:$Y,19,FALSE)</f>
        <v>0</v>
      </c>
      <c r="AR16">
        <f>VLOOKUP($A16,Servings!$C:$Y,20,FALSE)</f>
        <v>0</v>
      </c>
      <c r="AS16">
        <f>VLOOKUP($A16,Servings!$C:$Y,21,FALSE)</f>
        <v>0</v>
      </c>
      <c r="AT16">
        <f>VLOOKUP($A16,Servings!$C:$Y,22,FALSE)</f>
        <v>0</v>
      </c>
      <c r="AU16">
        <f>VLOOKUP($A16,Servings!$C:$Y,23,FALSE)</f>
        <v>0</v>
      </c>
    </row>
    <row r="17" spans="1:47" x14ac:dyDescent="0.25">
      <c r="A17" s="1" t="s">
        <v>88</v>
      </c>
      <c r="B17" s="1">
        <v>1</v>
      </c>
      <c r="C17" s="1" t="str">
        <f>IF(IFERROR(VLOOKUP(A17, Servings!C:G, 3, FALSE), "")=0, "", IFERROR(VLOOKUP(A17, Servings!C:G, 3, FALSE), ""))</f>
        <v/>
      </c>
      <c r="D17" s="1" t="str">
        <f>IF(IFERROR(VLOOKUP(A17, Servings!C:G, 5, FALSE), "")=0, "", IFERROR(VLOOKUP(A17, Servings!C:G, 5, FALSE), ""))</f>
        <v>softgel</v>
      </c>
      <c r="E17" s="1" t="s">
        <v>89</v>
      </c>
      <c r="F17" s="1" t="s">
        <v>155</v>
      </c>
      <c r="G17" s="2">
        <f t="shared" si="2"/>
        <v>1</v>
      </c>
      <c r="H17" s="3">
        <f t="shared" si="3"/>
        <v>10</v>
      </c>
      <c r="I17" s="3">
        <f t="shared" si="6"/>
        <v>0.5</v>
      </c>
      <c r="J17" s="3">
        <f t="shared" si="7"/>
        <v>0</v>
      </c>
      <c r="K17" s="3">
        <f t="shared" si="8"/>
        <v>0</v>
      </c>
      <c r="L17" s="3">
        <f t="shared" si="9"/>
        <v>0</v>
      </c>
      <c r="M17" s="3">
        <f t="shared" si="10"/>
        <v>0</v>
      </c>
      <c r="N17" s="3">
        <f t="shared" si="11"/>
        <v>0</v>
      </c>
      <c r="O17" s="3">
        <f t="shared" si="12"/>
        <v>0</v>
      </c>
      <c r="P17" s="3">
        <f t="shared" si="13"/>
        <v>0</v>
      </c>
      <c r="Q17" s="3">
        <f t="shared" si="14"/>
        <v>0</v>
      </c>
      <c r="R17" s="3">
        <f t="shared" si="15"/>
        <v>0</v>
      </c>
      <c r="S17" s="3">
        <f t="shared" si="16"/>
        <v>0.5</v>
      </c>
      <c r="T17" s="3">
        <f t="shared" si="17"/>
        <v>0</v>
      </c>
      <c r="U17" s="3">
        <f t="shared" si="18"/>
        <v>0</v>
      </c>
      <c r="V17" s="3">
        <f t="shared" si="19"/>
        <v>0</v>
      </c>
      <c r="W17" s="3">
        <f t="shared" si="20"/>
        <v>0</v>
      </c>
      <c r="X17" s="3">
        <f t="shared" si="21"/>
        <v>0</v>
      </c>
      <c r="Y17" s="3">
        <f t="shared" si="22"/>
        <v>0</v>
      </c>
      <c r="Z17" s="1">
        <f>VLOOKUP($A17,Servings!$C:$K,2,FALSE)</f>
        <v>0</v>
      </c>
      <c r="AA17" s="1" t="str">
        <f>VLOOKUP($A17,Servings!$C:$K,3,FALSE)</f>
        <v/>
      </c>
      <c r="AB17" s="1">
        <f>VLOOKUP($A17,Servings!$C:$K,4,FALSE)</f>
        <v>1</v>
      </c>
      <c r="AC17" s="1" t="str">
        <f>VLOOKUP($A17,Servings!$C:$K,5,FALSE)</f>
        <v>softgel</v>
      </c>
      <c r="AD17" s="10">
        <f>VLOOKUP($A17,Servings!$C:$K,6,FALSE)</f>
        <v>10</v>
      </c>
      <c r="AE17" s="1">
        <f>VLOOKUP($A17,Servings!$C:$K,7,FALSE)</f>
        <v>0.5</v>
      </c>
      <c r="AF17" s="1">
        <f>VLOOKUP($A17,Servings!$C:$K,8,FALSE)</f>
        <v>0</v>
      </c>
      <c r="AG17" s="1">
        <f>VLOOKUP($A17,Servings!$C:$K,9,FALSE)</f>
        <v>0</v>
      </c>
      <c r="AH17">
        <f>VLOOKUP($A17,Servings!$C:$Y,10,FALSE)</f>
        <v>0</v>
      </c>
      <c r="AI17">
        <f>VLOOKUP($A17,Servings!$C:$Y,11,FALSE)</f>
        <v>0</v>
      </c>
      <c r="AJ17">
        <f>VLOOKUP($A17,Servings!$C:$Y,12,FALSE)</f>
        <v>0</v>
      </c>
      <c r="AK17">
        <f>VLOOKUP($A17,Servings!$C:$Y,13,FALSE)</f>
        <v>0</v>
      </c>
      <c r="AL17">
        <f>VLOOKUP($A17,Servings!$C:$Y,14,FALSE)</f>
        <v>0</v>
      </c>
      <c r="AM17">
        <f>VLOOKUP($A17,Servings!$C:$Y,15,FALSE)</f>
        <v>0</v>
      </c>
      <c r="AN17">
        <f>VLOOKUP($A17,Servings!$C:$Y,16,FALSE)</f>
        <v>0</v>
      </c>
      <c r="AO17">
        <f>VLOOKUP($A17,Servings!$C:$Y,17,FALSE)</f>
        <v>0.5</v>
      </c>
      <c r="AP17">
        <f>VLOOKUP($A17,Servings!$C:$Y,18,FALSE)</f>
        <v>0</v>
      </c>
      <c r="AQ17">
        <f>VLOOKUP($A17,Servings!$C:$Y,19,FALSE)</f>
        <v>0</v>
      </c>
      <c r="AR17">
        <f>VLOOKUP($A17,Servings!$C:$Y,20,FALSE)</f>
        <v>0</v>
      </c>
      <c r="AS17">
        <f>VLOOKUP($A17,Servings!$C:$Y,21,FALSE)</f>
        <v>0</v>
      </c>
      <c r="AT17">
        <f>VLOOKUP($A17,Servings!$C:$Y,22,FALSE)</f>
        <v>0</v>
      </c>
      <c r="AU17">
        <f>VLOOKUP($A17,Servings!$C:$Y,23,FALSE)</f>
        <v>0</v>
      </c>
    </row>
    <row r="18" spans="1:47" x14ac:dyDescent="0.25">
      <c r="A18" s="1" t="s">
        <v>84</v>
      </c>
      <c r="B18" s="1">
        <v>5</v>
      </c>
      <c r="C18" s="1" t="str">
        <f>IF(IFERROR(VLOOKUP(A18, Servings!C:G, 3, FALSE), "")=0, "", IFERROR(VLOOKUP(A18, Servings!C:G, 3, FALSE), ""))</f>
        <v>g</v>
      </c>
      <c r="D18" s="1" t="str">
        <f>IF(IFERROR(VLOOKUP(A18, Servings!C:G, 5, FALSE), "")=0, "", IFERROR(VLOOKUP(A18, Servings!C:G, 5, FALSE), ""))</f>
        <v>tsp</v>
      </c>
      <c r="E18" s="1" t="s">
        <v>16</v>
      </c>
      <c r="F18" s="1" t="s">
        <v>155</v>
      </c>
      <c r="G18" s="2">
        <f t="shared" si="2"/>
        <v>1</v>
      </c>
      <c r="H18" s="3">
        <f t="shared" si="3"/>
        <v>0</v>
      </c>
      <c r="I18" s="3">
        <f t="shared" si="6"/>
        <v>0</v>
      </c>
      <c r="J18" s="3">
        <f t="shared" si="7"/>
        <v>0</v>
      </c>
      <c r="K18" s="3">
        <f t="shared" si="8"/>
        <v>0</v>
      </c>
      <c r="L18" s="3">
        <f t="shared" si="9"/>
        <v>0</v>
      </c>
      <c r="M18" s="3">
        <f t="shared" si="10"/>
        <v>0</v>
      </c>
      <c r="N18" s="3">
        <f t="shared" si="11"/>
        <v>0</v>
      </c>
      <c r="O18" s="3">
        <f t="shared" si="12"/>
        <v>0</v>
      </c>
      <c r="P18" s="3">
        <f t="shared" si="13"/>
        <v>0</v>
      </c>
      <c r="Q18" s="3">
        <f t="shared" si="14"/>
        <v>0</v>
      </c>
      <c r="R18" s="3">
        <f t="shared" si="15"/>
        <v>0</v>
      </c>
      <c r="S18" s="3">
        <f t="shared" si="16"/>
        <v>0</v>
      </c>
      <c r="T18" s="3">
        <f t="shared" si="17"/>
        <v>0</v>
      </c>
      <c r="U18" s="3">
        <f t="shared" si="18"/>
        <v>0</v>
      </c>
      <c r="V18" s="3">
        <f t="shared" si="19"/>
        <v>0</v>
      </c>
      <c r="W18" s="3">
        <f t="shared" si="20"/>
        <v>0</v>
      </c>
      <c r="X18" s="3">
        <f t="shared" si="21"/>
        <v>0</v>
      </c>
      <c r="Y18" s="3">
        <f t="shared" si="22"/>
        <v>0</v>
      </c>
      <c r="Z18" s="1">
        <f>VLOOKUP($A18,Servings!$C:$K,2,FALSE)</f>
        <v>5</v>
      </c>
      <c r="AA18" s="1" t="str">
        <f>VLOOKUP($A18,Servings!$C:$K,3,FALSE)</f>
        <v>g</v>
      </c>
      <c r="AB18" s="1">
        <f>VLOOKUP($A18,Servings!$C:$K,4,FALSE)</f>
        <v>1</v>
      </c>
      <c r="AC18" s="1" t="str">
        <f>VLOOKUP($A18,Servings!$C:$K,5,FALSE)</f>
        <v>tsp</v>
      </c>
      <c r="AD18" s="10">
        <f>VLOOKUP($A18,Servings!$C:$K,6,FALSE)</f>
        <v>0</v>
      </c>
      <c r="AE18" s="1">
        <f>VLOOKUP($A18,Servings!$C:$K,7,FALSE)</f>
        <v>0</v>
      </c>
      <c r="AF18" s="1">
        <f>VLOOKUP($A18,Servings!$C:$K,8,FALSE)</f>
        <v>0</v>
      </c>
      <c r="AG18" s="1">
        <f>VLOOKUP($A18,Servings!$C:$K,9,FALSE)</f>
        <v>0</v>
      </c>
      <c r="AH18">
        <f>VLOOKUP($A18,Servings!$C:$Y,10,FALSE)</f>
        <v>0</v>
      </c>
      <c r="AI18">
        <f>VLOOKUP($A18,Servings!$C:$Y,11,FALSE)</f>
        <v>0</v>
      </c>
      <c r="AJ18">
        <f>VLOOKUP($A18,Servings!$C:$Y,12,FALSE)</f>
        <v>0</v>
      </c>
      <c r="AK18">
        <f>VLOOKUP($A18,Servings!$C:$Y,13,FALSE)</f>
        <v>0</v>
      </c>
      <c r="AL18">
        <f>VLOOKUP($A18,Servings!$C:$Y,14,FALSE)</f>
        <v>0</v>
      </c>
      <c r="AM18">
        <f>VLOOKUP($A18,Servings!$C:$Y,15,FALSE)</f>
        <v>0</v>
      </c>
      <c r="AN18">
        <f>VLOOKUP($A18,Servings!$C:$Y,16,FALSE)</f>
        <v>0</v>
      </c>
      <c r="AO18">
        <f>VLOOKUP($A18,Servings!$C:$Y,17,FALSE)</f>
        <v>0</v>
      </c>
      <c r="AP18">
        <f>VLOOKUP($A18,Servings!$C:$Y,18,FALSE)</f>
        <v>0</v>
      </c>
      <c r="AQ18">
        <f>VLOOKUP($A18,Servings!$C:$Y,19,FALSE)</f>
        <v>0</v>
      </c>
      <c r="AR18">
        <f>VLOOKUP($A18,Servings!$C:$Y,20,FALSE)</f>
        <v>0</v>
      </c>
      <c r="AS18">
        <f>VLOOKUP($A18,Servings!$C:$Y,21,FALSE)</f>
        <v>0</v>
      </c>
      <c r="AT18">
        <f>VLOOKUP($A18,Servings!$C:$Y,22,FALSE)</f>
        <v>0</v>
      </c>
      <c r="AU18">
        <f>VLOOKUP($A18,Servings!$C:$Y,23,FALSE)</f>
        <v>0</v>
      </c>
    </row>
    <row r="19" spans="1:47" x14ac:dyDescent="0.25">
      <c r="A19" s="1" t="s">
        <v>13</v>
      </c>
      <c r="B19" s="1">
        <v>1</v>
      </c>
      <c r="C19" s="1" t="str">
        <f>IF(IFERROR(VLOOKUP(A19, Servings!C:G, 3, FALSE), "")=0, "", IFERROR(VLOOKUP(A19, Servings!C:G, 3, FALSE), ""))</f>
        <v>g</v>
      </c>
      <c r="D19" s="1" t="str">
        <f>IF(IFERROR(VLOOKUP(A19, Servings!C:G, 5, FALSE), "")=0, "", IFERROR(VLOOKUP(A19, Servings!C:G, 5, FALSE), ""))</f>
        <v>scoops</v>
      </c>
      <c r="E19" s="1" t="s">
        <v>20</v>
      </c>
      <c r="F19" s="1" t="s">
        <v>155</v>
      </c>
      <c r="G19" s="2">
        <f t="shared" si="2"/>
        <v>0.5</v>
      </c>
      <c r="H19" s="3">
        <f t="shared" si="3"/>
        <v>640</v>
      </c>
      <c r="I19" s="3">
        <f t="shared" si="6"/>
        <v>5</v>
      </c>
      <c r="J19" s="3">
        <f t="shared" si="7"/>
        <v>126</v>
      </c>
      <c r="K19" s="3">
        <f t="shared" si="8"/>
        <v>26</v>
      </c>
      <c r="L19" s="3">
        <f t="shared" si="9"/>
        <v>0</v>
      </c>
      <c r="M19" s="3">
        <f t="shared" si="10"/>
        <v>0</v>
      </c>
      <c r="N19" s="3">
        <f t="shared" si="11"/>
        <v>0</v>
      </c>
      <c r="O19" s="3">
        <f t="shared" si="12"/>
        <v>0</v>
      </c>
      <c r="P19" s="3">
        <f t="shared" si="13"/>
        <v>0</v>
      </c>
      <c r="Q19" s="3">
        <f t="shared" si="14"/>
        <v>0</v>
      </c>
      <c r="R19" s="3">
        <f t="shared" si="15"/>
        <v>1105</v>
      </c>
      <c r="S19" s="3">
        <f t="shared" si="16"/>
        <v>1.5</v>
      </c>
      <c r="T19" s="3">
        <f t="shared" si="17"/>
        <v>255</v>
      </c>
      <c r="U19" s="3">
        <f t="shared" si="18"/>
        <v>9.5</v>
      </c>
      <c r="V19" s="3">
        <f t="shared" si="19"/>
        <v>0</v>
      </c>
      <c r="W19" s="3">
        <f t="shared" si="20"/>
        <v>0</v>
      </c>
      <c r="X19" s="3">
        <f t="shared" si="21"/>
        <v>0</v>
      </c>
      <c r="Y19" s="3">
        <f t="shared" si="22"/>
        <v>0</v>
      </c>
      <c r="Z19" s="1">
        <f>VLOOKUP($A19,Servings!$C:$K,2,FALSE)</f>
        <v>334</v>
      </c>
      <c r="AA19" s="1" t="str">
        <f>VLOOKUP($A19,Servings!$C:$K,3,FALSE)</f>
        <v>g</v>
      </c>
      <c r="AB19" s="1">
        <f>VLOOKUP($A19,Servings!$C:$K,4,FALSE)</f>
        <v>2</v>
      </c>
      <c r="AC19" s="1" t="str">
        <f>VLOOKUP($A19,Servings!$C:$K,5,FALSE)</f>
        <v>scoops</v>
      </c>
      <c r="AD19" s="10">
        <f>VLOOKUP($A19,Servings!$C:$K,6,FALSE)</f>
        <v>1280</v>
      </c>
      <c r="AE19" s="1">
        <f>VLOOKUP($A19,Servings!$C:$K,7,FALSE)</f>
        <v>10</v>
      </c>
      <c r="AF19" s="1">
        <f>VLOOKUP($A19,Servings!$C:$K,8,FALSE)</f>
        <v>252</v>
      </c>
      <c r="AG19" s="1">
        <f>VLOOKUP($A19,Servings!$C:$K,9,FALSE)</f>
        <v>52</v>
      </c>
      <c r="AH19">
        <f>VLOOKUP($A19,Servings!$C:$Y,10,FALSE)</f>
        <v>0</v>
      </c>
      <c r="AI19">
        <f>VLOOKUP($A19,Servings!$C:$Y,11,FALSE)</f>
        <v>0</v>
      </c>
      <c r="AJ19">
        <f>VLOOKUP($A19,Servings!$C:$Y,12,FALSE)</f>
        <v>0</v>
      </c>
      <c r="AK19">
        <f>VLOOKUP($A19,Servings!$C:$Y,13,FALSE)</f>
        <v>0</v>
      </c>
      <c r="AL19">
        <f>VLOOKUP($A19,Servings!$C:$Y,14,FALSE)</f>
        <v>0</v>
      </c>
      <c r="AM19">
        <f>VLOOKUP($A19,Servings!$C:$Y,15,FALSE)</f>
        <v>0</v>
      </c>
      <c r="AN19">
        <f>VLOOKUP($A19,Servings!$C:$Y,16,FALSE)</f>
        <v>2210</v>
      </c>
      <c r="AO19">
        <f>VLOOKUP($A19,Servings!$C:$Y,17,FALSE)</f>
        <v>3</v>
      </c>
      <c r="AP19">
        <f>VLOOKUP($A19,Servings!$C:$Y,18,FALSE)</f>
        <v>510</v>
      </c>
      <c r="AQ19">
        <f>VLOOKUP($A19,Servings!$C:$Y,19,FALSE)</f>
        <v>19</v>
      </c>
      <c r="AR19">
        <f>VLOOKUP($A19,Servings!$C:$Y,20,FALSE)</f>
        <v>0</v>
      </c>
      <c r="AS19">
        <f>VLOOKUP($A19,Servings!$C:$Y,21,FALSE)</f>
        <v>0</v>
      </c>
      <c r="AT19">
        <f>VLOOKUP($A19,Servings!$C:$Y,22,FALSE)</f>
        <v>0</v>
      </c>
      <c r="AU19">
        <f>VLOOKUP($A19,Servings!$C:$Y,23,FALSE)</f>
        <v>0</v>
      </c>
    </row>
    <row r="20" spans="1:47" x14ac:dyDescent="0.25">
      <c r="A20" s="1" t="s">
        <v>23</v>
      </c>
      <c r="B20" s="1">
        <v>250</v>
      </c>
      <c r="C20" s="1" t="str">
        <f>IF(IFERROR(VLOOKUP(A20, Servings!C:G, 3, FALSE), "")=0, "", IFERROR(VLOOKUP(A20, Servings!C:G, 3, FALSE), ""))</f>
        <v>g</v>
      </c>
      <c r="D20" s="1" t="str">
        <f>IF(IFERROR(VLOOKUP(A20, Servings!C:G, 5, FALSE), "")=0, "", IFERROR(VLOOKUP(A20, Servings!C:G, 5, FALSE), ""))</f>
        <v/>
      </c>
      <c r="E20" s="1" t="s">
        <v>16</v>
      </c>
      <c r="F20" s="1" t="s">
        <v>59</v>
      </c>
      <c r="G20" s="2">
        <f t="shared" si="2"/>
        <v>1.3888888888888888</v>
      </c>
      <c r="H20" s="3">
        <f t="shared" si="3"/>
        <v>296.29629624999995</v>
      </c>
      <c r="I20" s="3">
        <f t="shared" si="6"/>
        <v>0</v>
      </c>
      <c r="J20" s="3">
        <f t="shared" si="7"/>
        <v>66.666666666666657</v>
      </c>
      <c r="K20" s="3">
        <f t="shared" si="8"/>
        <v>5.5555555555555554</v>
      </c>
      <c r="L20" s="3">
        <f t="shared" si="9"/>
        <v>0</v>
      </c>
      <c r="M20" s="3">
        <f t="shared" si="10"/>
        <v>3.7037037041666663</v>
      </c>
      <c r="N20" s="3">
        <f t="shared" si="11"/>
        <v>0</v>
      </c>
      <c r="O20" s="3">
        <f t="shared" si="12"/>
        <v>0</v>
      </c>
      <c r="P20" s="3">
        <f t="shared" si="13"/>
        <v>0</v>
      </c>
      <c r="Q20" s="3">
        <f t="shared" si="14"/>
        <v>0</v>
      </c>
      <c r="R20" s="3">
        <f t="shared" si="15"/>
        <v>0</v>
      </c>
      <c r="S20" s="3">
        <f t="shared" si="16"/>
        <v>0</v>
      </c>
      <c r="T20" s="3">
        <f t="shared" si="17"/>
        <v>0</v>
      </c>
      <c r="U20" s="3">
        <f t="shared" si="18"/>
        <v>0</v>
      </c>
      <c r="V20" s="3">
        <f t="shared" si="19"/>
        <v>0</v>
      </c>
      <c r="W20" s="3">
        <f t="shared" si="20"/>
        <v>0</v>
      </c>
      <c r="X20" s="3">
        <f t="shared" si="21"/>
        <v>0</v>
      </c>
      <c r="Y20" s="3">
        <f t="shared" si="22"/>
        <v>0</v>
      </c>
      <c r="Z20" s="1">
        <f>VLOOKUP($A20,Servings!$C:$K,2,FALSE)</f>
        <v>180</v>
      </c>
      <c r="AA20" s="1" t="str">
        <f>VLOOKUP($A20,Servings!$C:$K,3,FALSE)</f>
        <v>g</v>
      </c>
      <c r="AB20" s="1">
        <f>VLOOKUP($A20,Servings!$C:$K,4,FALSE)</f>
        <v>0</v>
      </c>
      <c r="AC20" s="1" t="str">
        <f>VLOOKUP($A20,Servings!$C:$K,5,FALSE)</f>
        <v/>
      </c>
      <c r="AD20" s="10">
        <f>VLOOKUP($A20,Servings!$C:$K,6,FALSE)</f>
        <v>213.33333329999999</v>
      </c>
      <c r="AE20" s="1">
        <f>VLOOKUP($A20,Servings!$C:$K,7,FALSE)</f>
        <v>0</v>
      </c>
      <c r="AF20" s="1">
        <f>VLOOKUP($A20,Servings!$C:$K,8,FALSE)</f>
        <v>48</v>
      </c>
      <c r="AG20" s="1">
        <f>VLOOKUP($A20,Servings!$C:$K,9,FALSE)</f>
        <v>4</v>
      </c>
      <c r="AH20">
        <f>VLOOKUP($A20,Servings!$C:$Y,10,FALSE)</f>
        <v>0</v>
      </c>
      <c r="AI20">
        <f>VLOOKUP($A20,Servings!$C:$Y,11,FALSE)</f>
        <v>2.6666666669999999</v>
      </c>
      <c r="AJ20">
        <f>VLOOKUP($A20,Servings!$C:$Y,12,FALSE)</f>
        <v>0</v>
      </c>
      <c r="AK20">
        <f>VLOOKUP($A20,Servings!$C:$Y,13,FALSE)</f>
        <v>0</v>
      </c>
      <c r="AL20">
        <f>VLOOKUP($A20,Servings!$C:$Y,14,FALSE)</f>
        <v>0</v>
      </c>
      <c r="AM20">
        <f>VLOOKUP($A20,Servings!$C:$Y,15,FALSE)</f>
        <v>0</v>
      </c>
      <c r="AN20">
        <f>VLOOKUP($A20,Servings!$C:$Y,16,FALSE)</f>
        <v>0</v>
      </c>
      <c r="AO20">
        <f>VLOOKUP($A20,Servings!$C:$Y,17,FALSE)</f>
        <v>0</v>
      </c>
      <c r="AP20">
        <f>VLOOKUP($A20,Servings!$C:$Y,18,FALSE)</f>
        <v>0</v>
      </c>
      <c r="AQ20">
        <f>VLOOKUP($A20,Servings!$C:$Y,19,FALSE)</f>
        <v>0</v>
      </c>
      <c r="AR20">
        <f>VLOOKUP($A20,Servings!$C:$Y,20,FALSE)</f>
        <v>0</v>
      </c>
      <c r="AS20">
        <f>VLOOKUP($A20,Servings!$C:$Y,21,FALSE)</f>
        <v>0</v>
      </c>
      <c r="AT20">
        <f>VLOOKUP($A20,Servings!$C:$Y,22,FALSE)</f>
        <v>0</v>
      </c>
      <c r="AU20">
        <f>VLOOKUP($A20,Servings!$C:$Y,23,FALSE)</f>
        <v>0</v>
      </c>
    </row>
    <row r="21" spans="1:47" x14ac:dyDescent="0.25">
      <c r="A21" s="1" t="s">
        <v>96</v>
      </c>
      <c r="B21" s="1">
        <v>120</v>
      </c>
      <c r="C21" s="1" t="str">
        <f>IF(IFERROR(VLOOKUP(A21, Servings!C:G, 3, FALSE), "")=0, "", IFERROR(VLOOKUP(A21, Servings!C:G, 3, FALSE), ""))</f>
        <v>g</v>
      </c>
      <c r="D21" s="1" t="str">
        <f>IF(IFERROR(VLOOKUP(A21, Servings!C:G, 5, FALSE), "")=0, "", IFERROR(VLOOKUP(A21, Servings!C:G, 5, FALSE), ""))</f>
        <v>serving</v>
      </c>
      <c r="E21" s="1" t="s">
        <v>16</v>
      </c>
      <c r="F21" s="1" t="s">
        <v>59</v>
      </c>
      <c r="G21" s="2">
        <f t="shared" si="2"/>
        <v>1.0714285714285714</v>
      </c>
      <c r="H21" s="3">
        <f t="shared" si="3"/>
        <v>128.57142857142856</v>
      </c>
      <c r="I21" s="3">
        <f t="shared" si="6"/>
        <v>2.6785714285714284</v>
      </c>
      <c r="J21" s="3">
        <f t="shared" si="7"/>
        <v>0</v>
      </c>
      <c r="K21" s="3">
        <f t="shared" si="8"/>
        <v>24.642857142857142</v>
      </c>
      <c r="L21" s="3">
        <f t="shared" si="9"/>
        <v>0</v>
      </c>
      <c r="M21" s="3">
        <f t="shared" si="10"/>
        <v>0</v>
      </c>
      <c r="N21" s="3">
        <f t="shared" si="11"/>
        <v>0</v>
      </c>
      <c r="O21" s="3">
        <f t="shared" si="12"/>
        <v>0</v>
      </c>
      <c r="P21" s="3">
        <f t="shared" si="13"/>
        <v>0</v>
      </c>
      <c r="Q21" s="3">
        <f t="shared" si="14"/>
        <v>0</v>
      </c>
      <c r="R21" s="3">
        <f t="shared" si="15"/>
        <v>0</v>
      </c>
      <c r="S21" s="3">
        <f t="shared" si="16"/>
        <v>0</v>
      </c>
      <c r="T21" s="3">
        <f t="shared" si="17"/>
        <v>0</v>
      </c>
      <c r="U21" s="3">
        <f t="shared" si="18"/>
        <v>0</v>
      </c>
      <c r="V21" s="3">
        <f t="shared" si="19"/>
        <v>0</v>
      </c>
      <c r="W21" s="3">
        <f t="shared" si="20"/>
        <v>0</v>
      </c>
      <c r="X21" s="3">
        <f t="shared" si="21"/>
        <v>0</v>
      </c>
      <c r="Y21" s="3">
        <f t="shared" si="22"/>
        <v>0</v>
      </c>
      <c r="Z21" s="1">
        <f>VLOOKUP($A21,Servings!$C:$K,2,FALSE)</f>
        <v>112</v>
      </c>
      <c r="AA21" s="1" t="str">
        <f>VLOOKUP($A21,Servings!$C:$K,3,FALSE)</f>
        <v>g</v>
      </c>
      <c r="AB21" s="1">
        <f>VLOOKUP($A21,Servings!$C:$K,4,FALSE)</f>
        <v>1</v>
      </c>
      <c r="AC21" s="1" t="str">
        <f>VLOOKUP($A21,Servings!$C:$K,5,FALSE)</f>
        <v>serving</v>
      </c>
      <c r="AD21" s="10">
        <f>VLOOKUP($A21,Servings!$C:$K,6,FALSE)</f>
        <v>120</v>
      </c>
      <c r="AE21" s="1">
        <f>VLOOKUP($A21,Servings!$C:$K,7,FALSE)</f>
        <v>2.5</v>
      </c>
      <c r="AF21" s="1">
        <f>VLOOKUP($A21,Servings!$C:$K,8,FALSE)</f>
        <v>0</v>
      </c>
      <c r="AG21" s="1">
        <f>VLOOKUP($A21,Servings!$C:$K,9,FALSE)</f>
        <v>23</v>
      </c>
      <c r="AH21">
        <f>VLOOKUP($A21,Servings!$C:$Y,10,FALSE)</f>
        <v>0</v>
      </c>
      <c r="AI21">
        <f>VLOOKUP($A21,Servings!$C:$Y,11,FALSE)</f>
        <v>0</v>
      </c>
      <c r="AJ21">
        <f>VLOOKUP($A21,Servings!$C:$Y,12,FALSE)</f>
        <v>0</v>
      </c>
      <c r="AK21">
        <f>VLOOKUP($A21,Servings!$C:$Y,13,FALSE)</f>
        <v>0</v>
      </c>
      <c r="AL21">
        <f>VLOOKUP($A21,Servings!$C:$Y,14,FALSE)</f>
        <v>0</v>
      </c>
      <c r="AM21">
        <f>VLOOKUP($A21,Servings!$C:$Y,15,FALSE)</f>
        <v>0</v>
      </c>
      <c r="AN21">
        <f>VLOOKUP($A21,Servings!$C:$Y,16,FALSE)</f>
        <v>0</v>
      </c>
      <c r="AO21">
        <f>VLOOKUP($A21,Servings!$C:$Y,17,FALSE)</f>
        <v>0</v>
      </c>
      <c r="AP21">
        <f>VLOOKUP($A21,Servings!$C:$Y,18,FALSE)</f>
        <v>0</v>
      </c>
      <c r="AQ21">
        <f>VLOOKUP($A21,Servings!$C:$Y,19,FALSE)</f>
        <v>0</v>
      </c>
      <c r="AR21">
        <f>VLOOKUP($A21,Servings!$C:$Y,20,FALSE)</f>
        <v>0</v>
      </c>
      <c r="AS21">
        <f>VLOOKUP($A21,Servings!$C:$Y,21,FALSE)</f>
        <v>0</v>
      </c>
      <c r="AT21">
        <f>VLOOKUP($A21,Servings!$C:$Y,22,FALSE)</f>
        <v>0</v>
      </c>
      <c r="AU21">
        <f>VLOOKUP($A21,Servings!$C:$Y,23,FALSE)</f>
        <v>0</v>
      </c>
    </row>
    <row r="22" spans="1:47" x14ac:dyDescent="0.25">
      <c r="A22" s="1" t="s">
        <v>104</v>
      </c>
      <c r="B22" s="1">
        <v>2</v>
      </c>
      <c r="C22" s="1" t="str">
        <f>IF(IFERROR(VLOOKUP(A22, Servings!C:G, 3, FALSE), "")=0, "", IFERROR(VLOOKUP(A22, Servings!C:G, 3, FALSE), ""))</f>
        <v>g</v>
      </c>
      <c r="D22" s="1" t="str">
        <f>IF(IFERROR(VLOOKUP(A22, Servings!C:G, 5, FALSE), "")=0, "", IFERROR(VLOOKUP(A22, Servings!C:G, 5, FALSE), ""))</f>
        <v>slice</v>
      </c>
      <c r="E22" s="1" t="s">
        <v>66</v>
      </c>
      <c r="F22" s="1" t="s">
        <v>59</v>
      </c>
      <c r="G22" s="2">
        <f t="shared" si="2"/>
        <v>2</v>
      </c>
      <c r="H22" s="3">
        <f t="shared" si="3"/>
        <v>140</v>
      </c>
      <c r="I22" s="3">
        <f t="shared" ref="I22:I30" si="23">$G22*AE22</f>
        <v>1</v>
      </c>
      <c r="J22" s="3">
        <f t="shared" ref="J22:J30" si="24">$G22*AF22</f>
        <v>26</v>
      </c>
      <c r="K22" s="3">
        <f t="shared" ref="K22:K30" si="25">$G22*AG22</f>
        <v>6</v>
      </c>
      <c r="L22" s="3">
        <f t="shared" ref="L22:L30" si="26">$G22*AH22</f>
        <v>4</v>
      </c>
      <c r="M22" s="3">
        <f t="shared" ref="M22:M30" si="27">$G22*AI22</f>
        <v>100</v>
      </c>
      <c r="N22" s="3">
        <f t="shared" ref="N22:N30" si="28">$G22*AJ22</f>
        <v>2</v>
      </c>
      <c r="O22" s="3">
        <f t="shared" ref="O22:O30" si="29">$G22*AK22</f>
        <v>2</v>
      </c>
      <c r="P22" s="3">
        <f t="shared" ref="P22:P30" si="30">$G22*AL22</f>
        <v>0</v>
      </c>
      <c r="Q22" s="3">
        <f t="shared" ref="Q22:Q30" si="31">$G22*AM22</f>
        <v>0</v>
      </c>
      <c r="R22" s="3">
        <f t="shared" ref="R22:R30" si="32">$G22*AN22</f>
        <v>120</v>
      </c>
      <c r="S22" s="3">
        <f t="shared" ref="S22:S30" si="33">$G22*AO22</f>
        <v>0</v>
      </c>
      <c r="T22" s="3">
        <f t="shared" ref="T22:T30" si="34">$G22*AP22</f>
        <v>250</v>
      </c>
      <c r="U22" s="3">
        <f t="shared" ref="U22:U30" si="35">$G22*AQ22</f>
        <v>4</v>
      </c>
      <c r="V22" s="3">
        <f t="shared" ref="V22:V30" si="36">$G22*AR22</f>
        <v>0</v>
      </c>
      <c r="W22" s="3">
        <f t="shared" ref="W22:W30" si="37">$G22*AS22</f>
        <v>0</v>
      </c>
      <c r="X22" s="3">
        <f t="shared" ref="X22:X30" si="38">$G22*AT22</f>
        <v>0</v>
      </c>
      <c r="Y22" s="3">
        <f t="shared" ref="Y22:Y30" si="39">$G22*AU22</f>
        <v>0</v>
      </c>
      <c r="Z22" s="1">
        <f>VLOOKUP($A22,Servings!$C:$K,2,FALSE)</f>
        <v>31</v>
      </c>
      <c r="AA22" s="1" t="str">
        <f>VLOOKUP($A22,Servings!$C:$K,3,FALSE)</f>
        <v>g</v>
      </c>
      <c r="AB22" s="1">
        <f>VLOOKUP($A22,Servings!$C:$K,4,FALSE)</f>
        <v>1</v>
      </c>
      <c r="AC22" s="1" t="str">
        <f>VLOOKUP($A22,Servings!$C:$K,5,FALSE)</f>
        <v>slice</v>
      </c>
      <c r="AD22" s="10">
        <f>VLOOKUP($A22,Servings!$C:$K,6,FALSE)</f>
        <v>70</v>
      </c>
      <c r="AE22" s="1">
        <f>VLOOKUP($A22,Servings!$C:$K,7,FALSE)</f>
        <v>0.5</v>
      </c>
      <c r="AF22" s="1">
        <f>VLOOKUP($A22,Servings!$C:$K,8,FALSE)</f>
        <v>13</v>
      </c>
      <c r="AG22" s="1">
        <f>VLOOKUP($A22,Servings!$C:$K,9,FALSE)</f>
        <v>3</v>
      </c>
      <c r="AH22">
        <f>VLOOKUP($A22,Servings!$C:$Y,10,FALSE)</f>
        <v>2</v>
      </c>
      <c r="AI22">
        <f>VLOOKUP($A22,Servings!$C:$Y,11,FALSE)</f>
        <v>50</v>
      </c>
      <c r="AJ22">
        <f>VLOOKUP($A22,Servings!$C:$Y,12,FALSE)</f>
        <v>1</v>
      </c>
      <c r="AK22">
        <f>VLOOKUP($A22,Servings!$C:$Y,13,FALSE)</f>
        <v>1</v>
      </c>
      <c r="AL22">
        <f>VLOOKUP($A22,Servings!$C:$Y,14,FALSE)</f>
        <v>0</v>
      </c>
      <c r="AM22">
        <f>VLOOKUP($A22,Servings!$C:$Y,15,FALSE)</f>
        <v>0</v>
      </c>
      <c r="AN22">
        <f>VLOOKUP($A22,Servings!$C:$Y,16,FALSE)</f>
        <v>60</v>
      </c>
      <c r="AO22">
        <f>VLOOKUP($A22,Servings!$C:$Y,17,FALSE)</f>
        <v>0</v>
      </c>
      <c r="AP22">
        <f>VLOOKUP($A22,Servings!$C:$Y,18,FALSE)</f>
        <v>125</v>
      </c>
      <c r="AQ22">
        <f>VLOOKUP($A22,Servings!$C:$Y,19,FALSE)</f>
        <v>2</v>
      </c>
      <c r="AR22">
        <f>VLOOKUP($A22,Servings!$C:$Y,20,FALSE)</f>
        <v>0</v>
      </c>
      <c r="AS22">
        <f>VLOOKUP($A22,Servings!$C:$Y,21,FALSE)</f>
        <v>0</v>
      </c>
      <c r="AT22">
        <f>VLOOKUP($A22,Servings!$C:$Y,22,FALSE)</f>
        <v>0</v>
      </c>
      <c r="AU22">
        <f>VLOOKUP($A22,Servings!$C:$Y,23,FALSE)</f>
        <v>0</v>
      </c>
    </row>
    <row r="23" spans="1:47" x14ac:dyDescent="0.25">
      <c r="A23" s="1" t="s">
        <v>107</v>
      </c>
      <c r="B23" s="1">
        <v>39</v>
      </c>
      <c r="C23" s="1" t="str">
        <f>IF(IFERROR(VLOOKUP(A23, Servings!C:G, 3, FALSE), "")=0, "", IFERROR(VLOOKUP(A23, Servings!C:G, 3, FALSE), ""))</f>
        <v>g</v>
      </c>
      <c r="D23" s="1" t="str">
        <f>IF(IFERROR(VLOOKUP(A23, Servings!C:G, 5, FALSE), "")=0, "", IFERROR(VLOOKUP(A23, Servings!C:G, 5, FALSE), ""))</f>
        <v/>
      </c>
      <c r="E23" s="1" t="s">
        <v>16</v>
      </c>
      <c r="F23" s="1" t="s">
        <v>59</v>
      </c>
      <c r="G23" s="2">
        <f t="shared" si="2"/>
        <v>0.78</v>
      </c>
      <c r="H23" s="3">
        <f t="shared" si="3"/>
        <v>187.20000000000002</v>
      </c>
      <c r="I23" s="3">
        <f t="shared" si="23"/>
        <v>17.16</v>
      </c>
      <c r="J23" s="3">
        <f t="shared" si="24"/>
        <v>9.9840000000000018</v>
      </c>
      <c r="K23" s="3">
        <f t="shared" si="25"/>
        <v>2.34</v>
      </c>
      <c r="L23" s="3">
        <f t="shared" si="26"/>
        <v>0</v>
      </c>
      <c r="M23" s="3">
        <f t="shared" si="27"/>
        <v>0</v>
      </c>
      <c r="N23" s="3">
        <f t="shared" si="28"/>
        <v>0</v>
      </c>
      <c r="O23" s="3">
        <f t="shared" si="29"/>
        <v>0</v>
      </c>
      <c r="P23" s="3">
        <f t="shared" si="30"/>
        <v>0</v>
      </c>
      <c r="Q23" s="3">
        <f t="shared" si="31"/>
        <v>0</v>
      </c>
      <c r="R23" s="3">
        <f t="shared" si="32"/>
        <v>0</v>
      </c>
      <c r="S23" s="3">
        <f t="shared" si="33"/>
        <v>0</v>
      </c>
      <c r="T23" s="3">
        <f t="shared" si="34"/>
        <v>0</v>
      </c>
      <c r="U23" s="3">
        <f t="shared" si="35"/>
        <v>0</v>
      </c>
      <c r="V23" s="3">
        <f t="shared" si="36"/>
        <v>0</v>
      </c>
      <c r="W23" s="3">
        <f t="shared" si="37"/>
        <v>0</v>
      </c>
      <c r="X23" s="3">
        <f t="shared" si="38"/>
        <v>0</v>
      </c>
      <c r="Y23" s="3">
        <f t="shared" si="39"/>
        <v>0</v>
      </c>
      <c r="Z23" s="1">
        <f>VLOOKUP($A23,Servings!$C:$K,2,FALSE)</f>
        <v>50</v>
      </c>
      <c r="AA23" s="1" t="str">
        <f>VLOOKUP($A23,Servings!$C:$K,3,FALSE)</f>
        <v>g</v>
      </c>
      <c r="AB23" s="1">
        <f>VLOOKUP($A23,Servings!$C:$K,4,FALSE)</f>
        <v>0</v>
      </c>
      <c r="AC23" s="1" t="str">
        <f>VLOOKUP($A23,Servings!$C:$K,5,FALSE)</f>
        <v/>
      </c>
      <c r="AD23" s="10">
        <f>VLOOKUP($A23,Servings!$C:$K,6,FALSE)</f>
        <v>240</v>
      </c>
      <c r="AE23" s="1">
        <f>VLOOKUP($A23,Servings!$C:$K,7,FALSE)</f>
        <v>22</v>
      </c>
      <c r="AF23" s="1">
        <f>VLOOKUP($A23,Servings!$C:$K,8,FALSE)</f>
        <v>12.8</v>
      </c>
      <c r="AG23" s="1">
        <f>VLOOKUP($A23,Servings!$C:$K,9,FALSE)</f>
        <v>3</v>
      </c>
      <c r="AH23">
        <f>VLOOKUP($A23,Servings!$C:$Y,10,FALSE)</f>
        <v>0</v>
      </c>
      <c r="AI23">
        <f>VLOOKUP($A23,Servings!$C:$Y,11,FALSE)</f>
        <v>0</v>
      </c>
      <c r="AJ23">
        <f>VLOOKUP($A23,Servings!$C:$Y,12,FALSE)</f>
        <v>0</v>
      </c>
      <c r="AK23">
        <f>VLOOKUP($A23,Servings!$C:$Y,13,FALSE)</f>
        <v>0</v>
      </c>
      <c r="AL23">
        <f>VLOOKUP($A23,Servings!$C:$Y,14,FALSE)</f>
        <v>0</v>
      </c>
      <c r="AM23">
        <f>VLOOKUP($A23,Servings!$C:$Y,15,FALSE)</f>
        <v>0</v>
      </c>
      <c r="AN23">
        <f>VLOOKUP($A23,Servings!$C:$Y,16,FALSE)</f>
        <v>0</v>
      </c>
      <c r="AO23">
        <f>VLOOKUP($A23,Servings!$C:$Y,17,FALSE)</f>
        <v>0</v>
      </c>
      <c r="AP23">
        <f>VLOOKUP($A23,Servings!$C:$Y,18,FALSE)</f>
        <v>0</v>
      </c>
      <c r="AQ23">
        <f>VLOOKUP($A23,Servings!$C:$Y,19,FALSE)</f>
        <v>0</v>
      </c>
      <c r="AR23">
        <f>VLOOKUP($A23,Servings!$C:$Y,20,FALSE)</f>
        <v>0</v>
      </c>
      <c r="AS23">
        <f>VLOOKUP($A23,Servings!$C:$Y,21,FALSE)</f>
        <v>0</v>
      </c>
      <c r="AT23">
        <f>VLOOKUP($A23,Servings!$C:$Y,22,FALSE)</f>
        <v>0</v>
      </c>
      <c r="AU23">
        <f>VLOOKUP($A23,Servings!$C:$Y,23,FALSE)</f>
        <v>0</v>
      </c>
    </row>
    <row r="24" spans="1:47" x14ac:dyDescent="0.25">
      <c r="A24" s="1" t="s">
        <v>80</v>
      </c>
      <c r="B24" s="1">
        <v>46</v>
      </c>
      <c r="C24" s="1" t="str">
        <f>IF(IFERROR(VLOOKUP(A24, Servings!C:G, 3, FALSE), "")=0, "", IFERROR(VLOOKUP(A24, Servings!C:G, 3, FALSE), ""))</f>
        <v>g</v>
      </c>
      <c r="D24" s="1" t="str">
        <f>IF(IFERROR(VLOOKUP(A24, Servings!C:G, 5, FALSE), "")=0, "", IFERROR(VLOOKUP(A24, Servings!C:G, 5, FALSE), ""))</f>
        <v>oz</v>
      </c>
      <c r="E24" s="1" t="s">
        <v>16</v>
      </c>
      <c r="F24" s="1" t="s">
        <v>59</v>
      </c>
      <c r="G24" s="2">
        <f t="shared" si="2"/>
        <v>0.54117647058823526</v>
      </c>
      <c r="H24" s="3">
        <f t="shared" si="3"/>
        <v>16.235294117647058</v>
      </c>
      <c r="I24" s="3">
        <f t="shared" si="23"/>
        <v>0</v>
      </c>
      <c r="J24" s="3">
        <f t="shared" si="24"/>
        <v>3.7882352941176469</v>
      </c>
      <c r="K24" s="3">
        <f t="shared" si="25"/>
        <v>0.54117647058823526</v>
      </c>
      <c r="L24" s="3">
        <f t="shared" si="26"/>
        <v>0</v>
      </c>
      <c r="M24" s="3">
        <f t="shared" si="27"/>
        <v>10.823529411764705</v>
      </c>
      <c r="N24" s="3">
        <f t="shared" si="28"/>
        <v>1.0823529411764705</v>
      </c>
      <c r="O24" s="3">
        <f t="shared" si="29"/>
        <v>0.21647058823529411</v>
      </c>
      <c r="P24" s="3">
        <f t="shared" si="30"/>
        <v>0</v>
      </c>
      <c r="Q24" s="3">
        <f t="shared" si="31"/>
        <v>0</v>
      </c>
      <c r="R24" s="3">
        <f t="shared" si="32"/>
        <v>146.11764705882351</v>
      </c>
      <c r="S24" s="3">
        <f t="shared" si="33"/>
        <v>0</v>
      </c>
      <c r="T24" s="3">
        <f t="shared" si="34"/>
        <v>35.17647058823529</v>
      </c>
      <c r="U24" s="3">
        <f t="shared" si="35"/>
        <v>2.7058823529411762</v>
      </c>
      <c r="V24" s="3">
        <f t="shared" si="36"/>
        <v>0</v>
      </c>
      <c r="W24" s="3">
        <f t="shared" si="37"/>
        <v>162.35294117647058</v>
      </c>
      <c r="X24" s="3">
        <f t="shared" si="38"/>
        <v>3.7882352941176469</v>
      </c>
      <c r="Y24" s="3">
        <f t="shared" si="39"/>
        <v>0</v>
      </c>
      <c r="Z24" s="1">
        <f>VLOOKUP($A24,Servings!$C:$K,2,FALSE)</f>
        <v>85</v>
      </c>
      <c r="AA24" s="1" t="str">
        <f>VLOOKUP($A24,Servings!$C:$K,3,FALSE)</f>
        <v>g</v>
      </c>
      <c r="AB24" s="1">
        <f>VLOOKUP($A24,Servings!$C:$K,4,FALSE)</f>
        <v>3</v>
      </c>
      <c r="AC24" s="1" t="str">
        <f>VLOOKUP($A24,Servings!$C:$K,5,FALSE)</f>
        <v>oz</v>
      </c>
      <c r="AD24" s="10">
        <f>VLOOKUP($A24,Servings!$C:$K,6,FALSE)</f>
        <v>30</v>
      </c>
      <c r="AE24" s="1">
        <f>VLOOKUP($A24,Servings!$C:$K,7,FALSE)</f>
        <v>0</v>
      </c>
      <c r="AF24" s="1">
        <f>VLOOKUP($A24,Servings!$C:$K,8,FALSE)</f>
        <v>7</v>
      </c>
      <c r="AG24" s="1">
        <f>VLOOKUP($A24,Servings!$C:$K,9,FALSE)</f>
        <v>1</v>
      </c>
      <c r="AH24">
        <f>VLOOKUP($A24,Servings!$C:$Y,10,FALSE)</f>
        <v>0</v>
      </c>
      <c r="AI24">
        <f>VLOOKUP($A24,Servings!$C:$Y,11,FALSE)</f>
        <v>20</v>
      </c>
      <c r="AJ24">
        <f>VLOOKUP($A24,Servings!$C:$Y,12,FALSE)</f>
        <v>2</v>
      </c>
      <c r="AK24">
        <f>VLOOKUP($A24,Servings!$C:$Y,13,FALSE)</f>
        <v>0.4</v>
      </c>
      <c r="AL24">
        <f>VLOOKUP($A24,Servings!$C:$Y,14,FALSE)</f>
        <v>0</v>
      </c>
      <c r="AM24">
        <f>VLOOKUP($A24,Servings!$C:$Y,15,FALSE)</f>
        <v>0</v>
      </c>
      <c r="AN24">
        <f>VLOOKUP($A24,Servings!$C:$Y,16,FALSE)</f>
        <v>270</v>
      </c>
      <c r="AO24">
        <f>VLOOKUP($A24,Servings!$C:$Y,17,FALSE)</f>
        <v>0</v>
      </c>
      <c r="AP24">
        <f>VLOOKUP($A24,Servings!$C:$Y,18,FALSE)</f>
        <v>65</v>
      </c>
      <c r="AQ24">
        <f>VLOOKUP($A24,Servings!$C:$Y,19,FALSE)</f>
        <v>5</v>
      </c>
      <c r="AR24">
        <f>VLOOKUP($A24,Servings!$C:$Y,20,FALSE)</f>
        <v>0</v>
      </c>
      <c r="AS24">
        <f>VLOOKUP($A24,Servings!$C:$Y,21,FALSE)</f>
        <v>300</v>
      </c>
      <c r="AT24">
        <f>VLOOKUP($A24,Servings!$C:$Y,22,FALSE)</f>
        <v>7</v>
      </c>
      <c r="AU24">
        <f>VLOOKUP($A24,Servings!$C:$Y,23,FALSE)</f>
        <v>0</v>
      </c>
    </row>
    <row r="25" spans="1:47" x14ac:dyDescent="0.25">
      <c r="A25" s="1" t="s">
        <v>25</v>
      </c>
      <c r="B25" s="1">
        <v>240</v>
      </c>
      <c r="C25" s="1" t="str">
        <f>IF(IFERROR(VLOOKUP(A25, Servings!C:G, 3, FALSE), "")=0, "", IFERROR(VLOOKUP(A25, Servings!C:G, 3, FALSE), ""))</f>
        <v>ml</v>
      </c>
      <c r="D25" s="1" t="str">
        <f>IF(IFERROR(VLOOKUP(A25, Servings!C:G, 5, FALSE), "")=0, "", IFERROR(VLOOKUP(A25, Servings!C:G, 5, FALSE), ""))</f>
        <v>cup</v>
      </c>
      <c r="E25" s="1" t="s">
        <v>26</v>
      </c>
      <c r="F25" s="1" t="s">
        <v>156</v>
      </c>
      <c r="G25" s="2">
        <f t="shared" si="2"/>
        <v>1</v>
      </c>
      <c r="H25" s="3">
        <f t="shared" si="3"/>
        <v>90</v>
      </c>
      <c r="I25" s="3">
        <f t="shared" si="23"/>
        <v>0</v>
      </c>
      <c r="J25" s="3">
        <f t="shared" si="24"/>
        <v>13</v>
      </c>
      <c r="K25" s="3">
        <f t="shared" si="25"/>
        <v>8</v>
      </c>
      <c r="L25" s="3">
        <f t="shared" si="26"/>
        <v>0</v>
      </c>
      <c r="M25" s="3">
        <f t="shared" si="27"/>
        <v>310</v>
      </c>
      <c r="N25" s="3">
        <f t="shared" si="28"/>
        <v>0</v>
      </c>
      <c r="O25" s="3">
        <f t="shared" si="29"/>
        <v>0.1</v>
      </c>
      <c r="P25" s="3">
        <f t="shared" si="30"/>
        <v>0</v>
      </c>
      <c r="Q25" s="3">
        <f t="shared" si="31"/>
        <v>0</v>
      </c>
      <c r="R25" s="3">
        <f t="shared" si="32"/>
        <v>420</v>
      </c>
      <c r="S25" s="3">
        <f t="shared" si="33"/>
        <v>0</v>
      </c>
      <c r="T25" s="3">
        <f t="shared" si="34"/>
        <v>125</v>
      </c>
      <c r="U25" s="3">
        <f t="shared" si="35"/>
        <v>12</v>
      </c>
      <c r="V25" s="3">
        <f t="shared" si="36"/>
        <v>0</v>
      </c>
      <c r="W25" s="3">
        <f t="shared" si="37"/>
        <v>150</v>
      </c>
      <c r="X25" s="3">
        <f t="shared" si="38"/>
        <v>0</v>
      </c>
      <c r="Y25" s="3">
        <f t="shared" si="39"/>
        <v>3</v>
      </c>
      <c r="Z25" s="1">
        <f>VLOOKUP($A25,Servings!$C:$K,2,FALSE)</f>
        <v>240</v>
      </c>
      <c r="AA25" s="1" t="str">
        <f>VLOOKUP($A25,Servings!$C:$K,3,FALSE)</f>
        <v>ml</v>
      </c>
      <c r="AB25" s="1">
        <f>VLOOKUP($A25,Servings!$C:$K,4,FALSE)</f>
        <v>1</v>
      </c>
      <c r="AC25" s="1" t="str">
        <f>VLOOKUP($A25,Servings!$C:$K,5,FALSE)</f>
        <v>cup</v>
      </c>
      <c r="AD25" s="10">
        <f>VLOOKUP($A25,Servings!$C:$K,6,FALSE)</f>
        <v>90</v>
      </c>
      <c r="AE25" s="1">
        <f>VLOOKUP($A25,Servings!$C:$K,7,FALSE)</f>
        <v>0</v>
      </c>
      <c r="AF25" s="1">
        <f>VLOOKUP($A25,Servings!$C:$K,8,FALSE)</f>
        <v>13</v>
      </c>
      <c r="AG25" s="1">
        <f>VLOOKUP($A25,Servings!$C:$K,9,FALSE)</f>
        <v>8</v>
      </c>
      <c r="AH25">
        <f>VLOOKUP($A25,Servings!$C:$Y,10,FALSE)</f>
        <v>0</v>
      </c>
      <c r="AI25">
        <f>VLOOKUP($A25,Servings!$C:$Y,11,FALSE)</f>
        <v>310</v>
      </c>
      <c r="AJ25">
        <f>VLOOKUP($A25,Servings!$C:$Y,12,FALSE)</f>
        <v>0</v>
      </c>
      <c r="AK25">
        <f>VLOOKUP($A25,Servings!$C:$Y,13,FALSE)</f>
        <v>0.1</v>
      </c>
      <c r="AL25">
        <f>VLOOKUP($A25,Servings!$C:$Y,14,FALSE)</f>
        <v>0</v>
      </c>
      <c r="AM25">
        <f>VLOOKUP($A25,Servings!$C:$Y,15,FALSE)</f>
        <v>0</v>
      </c>
      <c r="AN25">
        <f>VLOOKUP($A25,Servings!$C:$Y,16,FALSE)</f>
        <v>420</v>
      </c>
      <c r="AO25">
        <f>VLOOKUP($A25,Servings!$C:$Y,17,FALSE)</f>
        <v>0</v>
      </c>
      <c r="AP25">
        <f>VLOOKUP($A25,Servings!$C:$Y,18,FALSE)</f>
        <v>125</v>
      </c>
      <c r="AQ25">
        <f>VLOOKUP($A25,Servings!$C:$Y,19,FALSE)</f>
        <v>12</v>
      </c>
      <c r="AR25">
        <f>VLOOKUP($A25,Servings!$C:$Y,20,FALSE)</f>
        <v>0</v>
      </c>
      <c r="AS25">
        <f>VLOOKUP($A25,Servings!$C:$Y,21,FALSE)</f>
        <v>150</v>
      </c>
      <c r="AT25">
        <f>VLOOKUP($A25,Servings!$C:$Y,22,FALSE)</f>
        <v>0</v>
      </c>
      <c r="AU25">
        <f>VLOOKUP($A25,Servings!$C:$Y,23,FALSE)</f>
        <v>3</v>
      </c>
    </row>
    <row r="26" spans="1:47" x14ac:dyDescent="0.25">
      <c r="A26" s="1" t="s">
        <v>24</v>
      </c>
      <c r="B26" s="1">
        <v>152</v>
      </c>
      <c r="C26" s="1" t="str">
        <f>IF(IFERROR(VLOOKUP(A26, Servings!C:G, 3, FALSE), "")=0, "", IFERROR(VLOOKUP(A26, Servings!C:G, 3, FALSE), ""))</f>
        <v>g</v>
      </c>
      <c r="D26" s="1" t="str">
        <f>IF(IFERROR(VLOOKUP(A26, Servings!C:G, 5, FALSE), "")=0, "", IFERROR(VLOOKUP(A26, Servings!C:G, 5, FALSE), ""))</f>
        <v>cup</v>
      </c>
      <c r="E26" s="1" t="s">
        <v>16</v>
      </c>
      <c r="F26" s="1" t="s">
        <v>156</v>
      </c>
      <c r="G26" s="2">
        <f t="shared" si="2"/>
        <v>1.0857142857142856</v>
      </c>
      <c r="H26" s="3">
        <f t="shared" si="3"/>
        <v>86.857142857142847</v>
      </c>
      <c r="I26" s="3">
        <f t="shared" si="23"/>
        <v>0</v>
      </c>
      <c r="J26" s="3">
        <f t="shared" si="24"/>
        <v>19.542857142857141</v>
      </c>
      <c r="K26" s="3">
        <f t="shared" si="25"/>
        <v>1.0857142857142856</v>
      </c>
      <c r="L26" s="3">
        <f t="shared" si="26"/>
        <v>0</v>
      </c>
      <c r="M26" s="3">
        <f t="shared" si="27"/>
        <v>0</v>
      </c>
      <c r="N26" s="3">
        <f t="shared" si="28"/>
        <v>2.1714285714285713</v>
      </c>
      <c r="O26" s="3">
        <f t="shared" si="29"/>
        <v>0.43428571428571427</v>
      </c>
      <c r="P26" s="3">
        <f t="shared" si="30"/>
        <v>0</v>
      </c>
      <c r="Q26" s="3">
        <f t="shared" si="31"/>
        <v>0</v>
      </c>
      <c r="R26" s="3">
        <f t="shared" si="32"/>
        <v>162.85714285714283</v>
      </c>
      <c r="S26" s="3">
        <f t="shared" si="33"/>
        <v>0</v>
      </c>
      <c r="T26" s="3">
        <f t="shared" si="34"/>
        <v>0</v>
      </c>
      <c r="U26" s="3">
        <f t="shared" si="35"/>
        <v>15.2</v>
      </c>
      <c r="V26" s="3">
        <f t="shared" si="36"/>
        <v>0</v>
      </c>
      <c r="W26" s="3">
        <f t="shared" si="37"/>
        <v>0</v>
      </c>
      <c r="X26" s="3">
        <f t="shared" si="38"/>
        <v>0</v>
      </c>
      <c r="Y26" s="3">
        <f t="shared" si="39"/>
        <v>0</v>
      </c>
      <c r="Z26" s="1">
        <f>VLOOKUP($A26,Servings!$C:$K,2,FALSE)</f>
        <v>140</v>
      </c>
      <c r="AA26" s="1" t="str">
        <f>VLOOKUP($A26,Servings!$C:$K,3,FALSE)</f>
        <v>g</v>
      </c>
      <c r="AB26" s="1">
        <f>VLOOKUP($A26,Servings!$C:$K,4,FALSE)</f>
        <v>1</v>
      </c>
      <c r="AC26" s="1" t="str">
        <f>VLOOKUP($A26,Servings!$C:$K,5,FALSE)</f>
        <v>cup</v>
      </c>
      <c r="AD26" s="10">
        <f>VLOOKUP($A26,Servings!$C:$K,6,FALSE)</f>
        <v>80</v>
      </c>
      <c r="AE26" s="1">
        <f>VLOOKUP($A26,Servings!$C:$K,7,FALSE)</f>
        <v>0</v>
      </c>
      <c r="AF26" s="1">
        <f>VLOOKUP($A26,Servings!$C:$K,8,FALSE)</f>
        <v>18</v>
      </c>
      <c r="AG26" s="1">
        <f>VLOOKUP($A26,Servings!$C:$K,9,FALSE)</f>
        <v>1</v>
      </c>
      <c r="AH26">
        <f>VLOOKUP($A26,Servings!$C:$Y,10,FALSE)</f>
        <v>0</v>
      </c>
      <c r="AI26">
        <f>VLOOKUP($A26,Servings!$C:$Y,11,FALSE)</f>
        <v>0</v>
      </c>
      <c r="AJ26">
        <f>VLOOKUP($A26,Servings!$C:$Y,12,FALSE)</f>
        <v>2</v>
      </c>
      <c r="AK26">
        <f>VLOOKUP($A26,Servings!$C:$Y,13,FALSE)</f>
        <v>0.4</v>
      </c>
      <c r="AL26">
        <f>VLOOKUP($A26,Servings!$C:$Y,14,FALSE)</f>
        <v>0</v>
      </c>
      <c r="AM26">
        <f>VLOOKUP($A26,Servings!$C:$Y,15,FALSE)</f>
        <v>0</v>
      </c>
      <c r="AN26">
        <f>VLOOKUP($A26,Servings!$C:$Y,16,FALSE)</f>
        <v>150</v>
      </c>
      <c r="AO26">
        <f>VLOOKUP($A26,Servings!$C:$Y,17,FALSE)</f>
        <v>0</v>
      </c>
      <c r="AP26">
        <f>VLOOKUP($A26,Servings!$C:$Y,18,FALSE)</f>
        <v>0</v>
      </c>
      <c r="AQ26">
        <f>VLOOKUP($A26,Servings!$C:$Y,19,FALSE)</f>
        <v>14</v>
      </c>
      <c r="AR26">
        <f>VLOOKUP($A26,Servings!$C:$Y,20,FALSE)</f>
        <v>0</v>
      </c>
      <c r="AS26">
        <f>VLOOKUP($A26,Servings!$C:$Y,21,FALSE)</f>
        <v>0</v>
      </c>
      <c r="AT26">
        <f>VLOOKUP($A26,Servings!$C:$Y,22,FALSE)</f>
        <v>0</v>
      </c>
      <c r="AU26">
        <f>VLOOKUP($A26,Servings!$C:$Y,23,FALSE)</f>
        <v>0</v>
      </c>
    </row>
    <row r="27" spans="1:47" x14ac:dyDescent="0.25">
      <c r="A27" s="1" t="s">
        <v>23</v>
      </c>
      <c r="B27" s="1">
        <v>68</v>
      </c>
      <c r="C27" s="1" t="str">
        <f>IF(IFERROR(VLOOKUP(A27, Servings!C:G, 3, FALSE), "")=0, "", IFERROR(VLOOKUP(A27, Servings!C:G, 3, FALSE), ""))</f>
        <v>g</v>
      </c>
      <c r="D27" s="1" t="str">
        <f>IF(IFERROR(VLOOKUP(A27, Servings!C:G, 5, FALSE), "")=0, "", IFERROR(VLOOKUP(A27, Servings!C:G, 5, FALSE), ""))</f>
        <v/>
      </c>
      <c r="E27" s="1" t="s">
        <v>16</v>
      </c>
      <c r="F27" s="1" t="s">
        <v>157</v>
      </c>
      <c r="G27" s="2">
        <f t="shared" si="2"/>
        <v>0.37777777777777777</v>
      </c>
      <c r="H27" s="3">
        <f t="shared" si="3"/>
        <v>80.592592580000002</v>
      </c>
      <c r="I27" s="3">
        <f t="shared" si="23"/>
        <v>0</v>
      </c>
      <c r="J27" s="3">
        <f t="shared" si="24"/>
        <v>18.133333333333333</v>
      </c>
      <c r="K27" s="3">
        <f t="shared" si="25"/>
        <v>1.5111111111111111</v>
      </c>
      <c r="L27" s="3">
        <f t="shared" si="26"/>
        <v>0</v>
      </c>
      <c r="M27" s="3">
        <f t="shared" si="27"/>
        <v>1.0074074075333332</v>
      </c>
      <c r="N27" s="3">
        <f t="shared" si="28"/>
        <v>0</v>
      </c>
      <c r="O27" s="3">
        <f t="shared" si="29"/>
        <v>0</v>
      </c>
      <c r="P27" s="3">
        <f t="shared" si="30"/>
        <v>0</v>
      </c>
      <c r="Q27" s="3">
        <f t="shared" si="31"/>
        <v>0</v>
      </c>
      <c r="R27" s="3">
        <f t="shared" si="32"/>
        <v>0</v>
      </c>
      <c r="S27" s="3">
        <f t="shared" si="33"/>
        <v>0</v>
      </c>
      <c r="T27" s="3">
        <f t="shared" si="34"/>
        <v>0</v>
      </c>
      <c r="U27" s="3">
        <f t="shared" si="35"/>
        <v>0</v>
      </c>
      <c r="V27" s="3">
        <f t="shared" si="36"/>
        <v>0</v>
      </c>
      <c r="W27" s="3">
        <f t="shared" si="37"/>
        <v>0</v>
      </c>
      <c r="X27" s="3">
        <f t="shared" si="38"/>
        <v>0</v>
      </c>
      <c r="Y27" s="3">
        <f t="shared" si="39"/>
        <v>0</v>
      </c>
      <c r="Z27" s="1">
        <f>VLOOKUP($A27,Servings!$C:$K,2,FALSE)</f>
        <v>180</v>
      </c>
      <c r="AA27" s="1" t="str">
        <f>VLOOKUP($A27,Servings!$C:$K,3,FALSE)</f>
        <v>g</v>
      </c>
      <c r="AB27" s="1">
        <f>VLOOKUP($A27,Servings!$C:$K,4,FALSE)</f>
        <v>0</v>
      </c>
      <c r="AC27" s="1" t="str">
        <f>VLOOKUP($A27,Servings!$C:$K,5,FALSE)</f>
        <v/>
      </c>
      <c r="AD27" s="10">
        <f>VLOOKUP($A27,Servings!$C:$K,6,FALSE)</f>
        <v>213.33333329999999</v>
      </c>
      <c r="AE27" s="1">
        <f>VLOOKUP($A27,Servings!$C:$K,7,FALSE)</f>
        <v>0</v>
      </c>
      <c r="AF27" s="1">
        <f>VLOOKUP($A27,Servings!$C:$K,8,FALSE)</f>
        <v>48</v>
      </c>
      <c r="AG27" s="1">
        <f>VLOOKUP($A27,Servings!$C:$K,9,FALSE)</f>
        <v>4</v>
      </c>
      <c r="AH27">
        <f>VLOOKUP($A27,Servings!$C:$Y,10,FALSE)</f>
        <v>0</v>
      </c>
      <c r="AI27">
        <f>VLOOKUP($A27,Servings!$C:$Y,11,FALSE)</f>
        <v>2.6666666669999999</v>
      </c>
      <c r="AJ27">
        <f>VLOOKUP($A27,Servings!$C:$Y,12,FALSE)</f>
        <v>0</v>
      </c>
      <c r="AK27">
        <f>VLOOKUP($A27,Servings!$C:$Y,13,FALSE)</f>
        <v>0</v>
      </c>
      <c r="AL27">
        <f>VLOOKUP($A27,Servings!$C:$Y,14,FALSE)</f>
        <v>0</v>
      </c>
      <c r="AM27">
        <f>VLOOKUP($A27,Servings!$C:$Y,15,FALSE)</f>
        <v>0</v>
      </c>
      <c r="AN27">
        <f>VLOOKUP($A27,Servings!$C:$Y,16,FALSE)</f>
        <v>0</v>
      </c>
      <c r="AO27">
        <f>VLOOKUP($A27,Servings!$C:$Y,17,FALSE)</f>
        <v>0</v>
      </c>
      <c r="AP27">
        <f>VLOOKUP($A27,Servings!$C:$Y,18,FALSE)</f>
        <v>0</v>
      </c>
      <c r="AQ27">
        <f>VLOOKUP($A27,Servings!$C:$Y,19,FALSE)</f>
        <v>0</v>
      </c>
      <c r="AR27">
        <f>VLOOKUP($A27,Servings!$C:$Y,20,FALSE)</f>
        <v>0</v>
      </c>
      <c r="AS27">
        <f>VLOOKUP($A27,Servings!$C:$Y,21,FALSE)</f>
        <v>0</v>
      </c>
      <c r="AT27">
        <f>VLOOKUP($A27,Servings!$C:$Y,22,FALSE)</f>
        <v>0</v>
      </c>
      <c r="AU27">
        <f>VLOOKUP($A27,Servings!$C:$Y,23,FALSE)</f>
        <v>0</v>
      </c>
    </row>
    <row r="28" spans="1:47" x14ac:dyDescent="0.25">
      <c r="A28" s="1" t="s">
        <v>162</v>
      </c>
      <c r="B28" s="1">
        <v>70</v>
      </c>
      <c r="C28" s="1" t="str">
        <f>IF(IFERROR(VLOOKUP(A28, Servings!C:G, 3, FALSE), "")=0, "", IFERROR(VLOOKUP(A28, Servings!C:G, 3, FALSE), ""))</f>
        <v>g</v>
      </c>
      <c r="D28" s="1" t="str">
        <f>IF(IFERROR(VLOOKUP(A28, Servings!C:G, 5, FALSE), "")=0, "", IFERROR(VLOOKUP(A28, Servings!C:G, 5, FALSE), ""))</f>
        <v>oz</v>
      </c>
      <c r="E28" s="1" t="s">
        <v>16</v>
      </c>
      <c r="F28" s="1" t="s">
        <v>157</v>
      </c>
      <c r="G28" s="2">
        <f t="shared" si="2"/>
        <v>1.2280701754385965</v>
      </c>
      <c r="H28" s="3">
        <f t="shared" si="3"/>
        <v>159.64912280701756</v>
      </c>
      <c r="I28" s="3">
        <f t="shared" si="23"/>
        <v>11.052631578947368</v>
      </c>
      <c r="J28" s="3">
        <f t="shared" si="24"/>
        <v>1.2280701754385965</v>
      </c>
      <c r="K28" s="3">
        <f t="shared" si="25"/>
        <v>15.964912280701755</v>
      </c>
      <c r="L28" s="3">
        <f t="shared" si="26"/>
        <v>1.2280701754385965</v>
      </c>
      <c r="M28" s="3">
        <f t="shared" si="27"/>
        <v>7.3684210526315788</v>
      </c>
      <c r="N28" s="3">
        <f t="shared" si="28"/>
        <v>0</v>
      </c>
      <c r="O28" s="3">
        <f t="shared" si="29"/>
        <v>0</v>
      </c>
      <c r="P28" s="3">
        <f t="shared" si="30"/>
        <v>0</v>
      </c>
      <c r="Q28" s="3">
        <f t="shared" si="31"/>
        <v>0</v>
      </c>
      <c r="R28" s="3">
        <f t="shared" si="32"/>
        <v>208.7719298245614</v>
      </c>
      <c r="S28" s="3">
        <f t="shared" si="33"/>
        <v>1.8421052631578947</v>
      </c>
      <c r="T28" s="3">
        <f t="shared" si="34"/>
        <v>921.0526315789474</v>
      </c>
      <c r="U28" s="3">
        <f t="shared" si="35"/>
        <v>1.2280701754385965</v>
      </c>
      <c r="V28" s="3">
        <f t="shared" si="36"/>
        <v>0</v>
      </c>
      <c r="W28" s="3">
        <f t="shared" si="37"/>
        <v>0</v>
      </c>
      <c r="X28" s="3">
        <f t="shared" si="38"/>
        <v>0</v>
      </c>
      <c r="Y28" s="3">
        <f t="shared" si="39"/>
        <v>7.3684210526315788</v>
      </c>
      <c r="Z28" s="1">
        <f>VLOOKUP($A28,Servings!$C:$K,2,FALSE)</f>
        <v>57</v>
      </c>
      <c r="AA28" s="1" t="str">
        <f>VLOOKUP($A28,Servings!$C:$K,3,FALSE)</f>
        <v>g</v>
      </c>
      <c r="AB28" s="1">
        <f>VLOOKUP($A28,Servings!$C:$K,4,FALSE)</f>
        <v>2</v>
      </c>
      <c r="AC28" s="1" t="str">
        <f>VLOOKUP($A28,Servings!$C:$K,5,FALSE)</f>
        <v>oz</v>
      </c>
      <c r="AD28" s="10">
        <f>VLOOKUP($A28,Servings!$C:$K,6,FALSE)</f>
        <v>130</v>
      </c>
      <c r="AE28" s="1">
        <f>VLOOKUP($A28,Servings!$C:$K,7,FALSE)</f>
        <v>9</v>
      </c>
      <c r="AF28" s="1">
        <f>VLOOKUP($A28,Servings!$C:$K,8,FALSE)</f>
        <v>1</v>
      </c>
      <c r="AG28" s="1">
        <f>VLOOKUP($A28,Servings!$C:$K,9,FALSE)</f>
        <v>13</v>
      </c>
      <c r="AH28">
        <f>VLOOKUP($A28,Servings!$C:$Y,10,FALSE)</f>
        <v>1</v>
      </c>
      <c r="AI28">
        <f>VLOOKUP($A28,Servings!$C:$Y,11,FALSE)</f>
        <v>6</v>
      </c>
      <c r="AJ28">
        <f>VLOOKUP($A28,Servings!$C:$Y,12,FALSE)</f>
        <v>0</v>
      </c>
      <c r="AK28">
        <f>VLOOKUP($A28,Servings!$C:$Y,13,FALSE)</f>
        <v>0</v>
      </c>
      <c r="AL28">
        <f>VLOOKUP($A28,Servings!$C:$Y,14,FALSE)</f>
        <v>0</v>
      </c>
      <c r="AM28">
        <f>VLOOKUP($A28,Servings!$C:$Y,15,FALSE)</f>
        <v>0</v>
      </c>
      <c r="AN28">
        <f>VLOOKUP($A28,Servings!$C:$Y,16,FALSE)</f>
        <v>170</v>
      </c>
      <c r="AO28">
        <f>VLOOKUP($A28,Servings!$C:$Y,17,FALSE)</f>
        <v>1.5</v>
      </c>
      <c r="AP28">
        <f>VLOOKUP($A28,Servings!$C:$Y,18,FALSE)</f>
        <v>750</v>
      </c>
      <c r="AQ28">
        <f>VLOOKUP($A28,Servings!$C:$Y,19,FALSE)</f>
        <v>1</v>
      </c>
      <c r="AR28">
        <f>VLOOKUP($A28,Servings!$C:$Y,20,FALSE)</f>
        <v>0</v>
      </c>
      <c r="AS28">
        <f>VLOOKUP($A28,Servings!$C:$Y,21,FALSE)</f>
        <v>0</v>
      </c>
      <c r="AT28">
        <f>VLOOKUP($A28,Servings!$C:$Y,22,FALSE)</f>
        <v>0</v>
      </c>
      <c r="AU28">
        <f>VLOOKUP($A28,Servings!$C:$Y,23,FALSE)</f>
        <v>6</v>
      </c>
    </row>
    <row r="29" spans="1:47" x14ac:dyDescent="0.25">
      <c r="A29" s="1" t="s">
        <v>68</v>
      </c>
      <c r="B29" s="1">
        <v>130</v>
      </c>
      <c r="C29" s="1" t="str">
        <f>IF(IFERROR(VLOOKUP(A29, Servings!C:G, 3, FALSE), "")=0, "", IFERROR(VLOOKUP(A29, Servings!C:G, 3, FALSE), ""))</f>
        <v>g</v>
      </c>
      <c r="D29" s="1" t="str">
        <f>IF(IFERROR(VLOOKUP(A29, Servings!C:G, 5, FALSE), "")=0, "", IFERROR(VLOOKUP(A29, Servings!C:G, 5, FALSE), ""))</f>
        <v>cup</v>
      </c>
      <c r="E29" s="1" t="s">
        <v>16</v>
      </c>
      <c r="F29" s="1" t="s">
        <v>157</v>
      </c>
      <c r="G29" s="2">
        <f t="shared" si="2"/>
        <v>1</v>
      </c>
      <c r="H29" s="3">
        <f t="shared" si="3"/>
        <v>120</v>
      </c>
      <c r="I29" s="3">
        <f t="shared" si="23"/>
        <v>0.5</v>
      </c>
      <c r="J29" s="3">
        <f t="shared" si="24"/>
        <v>22</v>
      </c>
      <c r="K29" s="3">
        <f t="shared" si="25"/>
        <v>7</v>
      </c>
      <c r="L29" s="3">
        <f t="shared" si="26"/>
        <v>0</v>
      </c>
      <c r="M29" s="3">
        <f t="shared" si="27"/>
        <v>50</v>
      </c>
      <c r="N29" s="3">
        <f t="shared" si="28"/>
        <v>6</v>
      </c>
      <c r="O29" s="3">
        <f t="shared" si="29"/>
        <v>1.7</v>
      </c>
      <c r="P29" s="3">
        <f t="shared" si="30"/>
        <v>0</v>
      </c>
      <c r="Q29" s="3">
        <f t="shared" si="31"/>
        <v>0</v>
      </c>
      <c r="R29" s="3">
        <f t="shared" si="32"/>
        <v>480</v>
      </c>
      <c r="S29" s="3">
        <f t="shared" si="33"/>
        <v>0</v>
      </c>
      <c r="T29" s="3">
        <f t="shared" si="34"/>
        <v>410</v>
      </c>
      <c r="U29" s="3">
        <f t="shared" si="35"/>
        <v>0</v>
      </c>
      <c r="V29" s="3">
        <f t="shared" si="36"/>
        <v>0</v>
      </c>
      <c r="W29" s="3">
        <f t="shared" si="37"/>
        <v>0</v>
      </c>
      <c r="X29" s="3">
        <f t="shared" si="38"/>
        <v>0</v>
      </c>
      <c r="Y29" s="3">
        <f t="shared" si="39"/>
        <v>0</v>
      </c>
      <c r="Z29" s="1">
        <f>VLOOKUP($A29,Servings!$C:$K,2,FALSE)</f>
        <v>130</v>
      </c>
      <c r="AA29" s="1" t="str">
        <f>VLOOKUP($A29,Servings!$C:$K,3,FALSE)</f>
        <v>g</v>
      </c>
      <c r="AB29" s="1">
        <f>VLOOKUP($A29,Servings!$C:$K,4,FALSE)</f>
        <v>0.5</v>
      </c>
      <c r="AC29" s="1" t="str">
        <f>VLOOKUP($A29,Servings!$C:$K,5,FALSE)</f>
        <v>cup</v>
      </c>
      <c r="AD29" s="10">
        <f>VLOOKUP($A29,Servings!$C:$K,6,FALSE)</f>
        <v>120</v>
      </c>
      <c r="AE29" s="1">
        <f>VLOOKUP($A29,Servings!$C:$K,7,FALSE)</f>
        <v>0.5</v>
      </c>
      <c r="AF29" s="1">
        <f>VLOOKUP($A29,Servings!$C:$K,8,FALSE)</f>
        <v>22</v>
      </c>
      <c r="AG29" s="1">
        <f>VLOOKUP($A29,Servings!$C:$K,9,FALSE)</f>
        <v>7</v>
      </c>
      <c r="AH29">
        <f>VLOOKUP($A29,Servings!$C:$Y,10,FALSE)</f>
        <v>0</v>
      </c>
      <c r="AI29">
        <f>VLOOKUP($A29,Servings!$C:$Y,11,FALSE)</f>
        <v>50</v>
      </c>
      <c r="AJ29">
        <f>VLOOKUP($A29,Servings!$C:$Y,12,FALSE)</f>
        <v>6</v>
      </c>
      <c r="AK29">
        <f>VLOOKUP($A29,Servings!$C:$Y,13,FALSE)</f>
        <v>1.7</v>
      </c>
      <c r="AL29">
        <f>VLOOKUP($A29,Servings!$C:$Y,14,FALSE)</f>
        <v>0</v>
      </c>
      <c r="AM29">
        <f>VLOOKUP($A29,Servings!$C:$Y,15,FALSE)</f>
        <v>0</v>
      </c>
      <c r="AN29">
        <f>VLOOKUP($A29,Servings!$C:$Y,16,FALSE)</f>
        <v>480</v>
      </c>
      <c r="AO29">
        <f>VLOOKUP($A29,Servings!$C:$Y,17,FALSE)</f>
        <v>0</v>
      </c>
      <c r="AP29">
        <f>VLOOKUP($A29,Servings!$C:$Y,18,FALSE)</f>
        <v>410</v>
      </c>
      <c r="AQ29">
        <f>VLOOKUP($A29,Servings!$C:$Y,19,FALSE)</f>
        <v>0</v>
      </c>
      <c r="AR29">
        <f>VLOOKUP($A29,Servings!$C:$Y,20,FALSE)</f>
        <v>0</v>
      </c>
      <c r="AS29">
        <f>VLOOKUP($A29,Servings!$C:$Y,21,FALSE)</f>
        <v>0</v>
      </c>
      <c r="AT29">
        <f>VLOOKUP($A29,Servings!$C:$Y,22,FALSE)</f>
        <v>0</v>
      </c>
      <c r="AU29">
        <f>VLOOKUP($A29,Servings!$C:$Y,23,FALSE)</f>
        <v>0</v>
      </c>
    </row>
    <row r="30" spans="1:47" x14ac:dyDescent="0.25">
      <c r="A30" s="1" t="s">
        <v>163</v>
      </c>
      <c r="B30" s="1">
        <v>91</v>
      </c>
      <c r="C30" s="1" t="str">
        <f>IF(IFERROR(VLOOKUP(A30, Servings!C:G, 3, FALSE), "")=0, "", IFERROR(VLOOKUP(A30, Servings!C:G, 3, FALSE), ""))</f>
        <v>g</v>
      </c>
      <c r="D30" s="1" t="str">
        <f>IF(IFERROR(VLOOKUP(A30, Servings!C:G, 5, FALSE), "")=0, "", IFERROR(VLOOKUP(A30, Servings!C:G, 5, FALSE), ""))</f>
        <v>cup prepared</v>
      </c>
      <c r="E30" s="1" t="s">
        <v>16</v>
      </c>
      <c r="F30" s="1" t="s">
        <v>158</v>
      </c>
      <c r="G30" s="2">
        <f t="shared" si="2"/>
        <v>0.94791666666666663</v>
      </c>
      <c r="H30" s="3">
        <f t="shared" si="3"/>
        <v>18.958333333333332</v>
      </c>
      <c r="I30" s="3">
        <f t="shared" si="23"/>
        <v>0</v>
      </c>
      <c r="J30" s="3">
        <f t="shared" si="24"/>
        <v>3.7916666666666665</v>
      </c>
      <c r="K30" s="3">
        <f t="shared" si="25"/>
        <v>1.8958333333333333</v>
      </c>
      <c r="L30" s="3">
        <f t="shared" si="26"/>
        <v>0</v>
      </c>
      <c r="M30" s="3">
        <f t="shared" si="27"/>
        <v>0</v>
      </c>
      <c r="N30" s="3">
        <f t="shared" si="28"/>
        <v>1.8958333333333333</v>
      </c>
      <c r="O30" s="3">
        <f t="shared" si="29"/>
        <v>0</v>
      </c>
      <c r="P30" s="3">
        <f t="shared" si="30"/>
        <v>0</v>
      </c>
      <c r="Q30" s="3">
        <f t="shared" si="31"/>
        <v>0</v>
      </c>
      <c r="R30" s="3">
        <f t="shared" si="32"/>
        <v>218.02083333333331</v>
      </c>
      <c r="S30" s="3">
        <f t="shared" si="33"/>
        <v>0</v>
      </c>
      <c r="T30" s="3">
        <f t="shared" si="34"/>
        <v>18.958333333333332</v>
      </c>
      <c r="U30" s="3">
        <f t="shared" si="35"/>
        <v>1.8958333333333333</v>
      </c>
      <c r="V30" s="3">
        <f t="shared" si="36"/>
        <v>0</v>
      </c>
      <c r="W30" s="3">
        <f t="shared" si="37"/>
        <v>0</v>
      </c>
      <c r="X30" s="3">
        <f t="shared" si="38"/>
        <v>0</v>
      </c>
      <c r="Y30" s="3">
        <f t="shared" si="39"/>
        <v>0</v>
      </c>
      <c r="Z30" s="1">
        <f>VLOOKUP($A30,Servings!$C:$K,2,FALSE)</f>
        <v>96</v>
      </c>
      <c r="AA30" s="1" t="str">
        <f>VLOOKUP($A30,Servings!$C:$K,3,FALSE)</f>
        <v>g</v>
      </c>
      <c r="AB30" s="1">
        <f>VLOOKUP($A30,Servings!$C:$K,4,FALSE)</f>
        <v>0.75</v>
      </c>
      <c r="AC30" s="1" t="str">
        <f>VLOOKUP($A30,Servings!$C:$K,5,FALSE)</f>
        <v>cup prepared</v>
      </c>
      <c r="AD30" s="10">
        <f>VLOOKUP($A30,Servings!$C:$K,6,FALSE)</f>
        <v>20</v>
      </c>
      <c r="AE30" s="1">
        <f>VLOOKUP($A30,Servings!$C:$K,7,FALSE)</f>
        <v>0</v>
      </c>
      <c r="AF30" s="1">
        <f>VLOOKUP($A30,Servings!$C:$K,8,FALSE)</f>
        <v>4</v>
      </c>
      <c r="AG30" s="1">
        <f>VLOOKUP($A30,Servings!$C:$K,9,FALSE)</f>
        <v>2</v>
      </c>
      <c r="AH30">
        <f>VLOOKUP($A30,Servings!$C:$Y,10,FALSE)</f>
        <v>0</v>
      </c>
      <c r="AI30">
        <f>VLOOKUP($A30,Servings!$C:$Y,11,FALSE)</f>
        <v>0</v>
      </c>
      <c r="AJ30">
        <f>VLOOKUP($A30,Servings!$C:$Y,12,FALSE)</f>
        <v>2</v>
      </c>
      <c r="AK30">
        <f>VLOOKUP($A30,Servings!$C:$Y,13,FALSE)</f>
        <v>0</v>
      </c>
      <c r="AL30">
        <f>VLOOKUP($A30,Servings!$C:$Y,14,FALSE)</f>
        <v>0</v>
      </c>
      <c r="AM30">
        <f>VLOOKUP($A30,Servings!$C:$Y,15,FALSE)</f>
        <v>0</v>
      </c>
      <c r="AN30">
        <f>VLOOKUP($A30,Servings!$C:$Y,16,FALSE)</f>
        <v>230</v>
      </c>
      <c r="AO30">
        <f>VLOOKUP($A30,Servings!$C:$Y,17,FALSE)</f>
        <v>0</v>
      </c>
      <c r="AP30">
        <f>VLOOKUP($A30,Servings!$C:$Y,18,FALSE)</f>
        <v>20</v>
      </c>
      <c r="AQ30">
        <f>VLOOKUP($A30,Servings!$C:$Y,19,FALSE)</f>
        <v>2</v>
      </c>
      <c r="AR30">
        <f>VLOOKUP($A30,Servings!$C:$Y,20,FALSE)</f>
        <v>0</v>
      </c>
      <c r="AS30">
        <f>VLOOKUP($A30,Servings!$C:$Y,21,FALSE)</f>
        <v>0</v>
      </c>
      <c r="AT30">
        <f>VLOOKUP($A30,Servings!$C:$Y,22,FALSE)</f>
        <v>0</v>
      </c>
      <c r="AU30">
        <f>VLOOKUP($A30,Servings!$C:$Y,23,FALSE)</f>
        <v>0</v>
      </c>
    </row>
    <row r="31" spans="1:47" x14ac:dyDescent="0.25">
      <c r="A31" s="1" t="s">
        <v>96</v>
      </c>
      <c r="B31" s="1">
        <v>375</v>
      </c>
      <c r="C31" s="1" t="str">
        <f>IF(IFERROR(VLOOKUP(A31, Servings!C:G, 3, FALSE), "")=0, "", IFERROR(VLOOKUP(A31, Servings!C:G, 3, FALSE), ""))</f>
        <v>g</v>
      </c>
      <c r="D31" s="1" t="str">
        <f>IF(IFERROR(VLOOKUP(A31, Servings!C:G, 5, FALSE), "")=0, "", IFERROR(VLOOKUP(A31, Servings!C:G, 5, FALSE), ""))</f>
        <v>serving</v>
      </c>
      <c r="E31" s="1" t="s">
        <v>16</v>
      </c>
      <c r="F31" s="1" t="s">
        <v>159</v>
      </c>
      <c r="G31" s="2">
        <f t="shared" si="2"/>
        <v>3.3482142857142856</v>
      </c>
      <c r="H31" s="3">
        <f t="shared" si="3"/>
        <v>401.78571428571428</v>
      </c>
      <c r="I31" s="3">
        <f t="shared" ref="I31" si="40">$G31*AE31</f>
        <v>8.3705357142857135</v>
      </c>
      <c r="J31" s="3">
        <f t="shared" ref="J31" si="41">$G31*AF31</f>
        <v>0</v>
      </c>
      <c r="K31" s="3">
        <f t="shared" ref="K31" si="42">$G31*AG31</f>
        <v>77.008928571428569</v>
      </c>
      <c r="L31" s="3">
        <f t="shared" ref="L31" si="43">$G31*AH31</f>
        <v>0</v>
      </c>
      <c r="M31" s="3">
        <f t="shared" ref="M31" si="44">$G31*AI31</f>
        <v>0</v>
      </c>
      <c r="N31" s="3">
        <f t="shared" ref="N31" si="45">$G31*AJ31</f>
        <v>0</v>
      </c>
      <c r="O31" s="3">
        <f t="shared" ref="O31" si="46">$G31*AK31</f>
        <v>0</v>
      </c>
      <c r="P31" s="3">
        <f t="shared" ref="P31" si="47">$G31*AL31</f>
        <v>0</v>
      </c>
      <c r="Q31" s="3">
        <f t="shared" ref="Q31" si="48">$G31*AM31</f>
        <v>0</v>
      </c>
      <c r="R31" s="3">
        <f t="shared" ref="R31" si="49">$G31*AN31</f>
        <v>0</v>
      </c>
      <c r="S31" s="3">
        <f t="shared" ref="S31" si="50">$G31*AO31</f>
        <v>0</v>
      </c>
      <c r="T31" s="3">
        <f t="shared" ref="T31" si="51">$G31*AP31</f>
        <v>0</v>
      </c>
      <c r="U31" s="3">
        <f t="shared" ref="U31" si="52">$G31*AQ31</f>
        <v>0</v>
      </c>
      <c r="V31" s="3">
        <f t="shared" ref="V31" si="53">$G31*AR31</f>
        <v>0</v>
      </c>
      <c r="W31" s="3">
        <f t="shared" ref="W31" si="54">$G31*AS31</f>
        <v>0</v>
      </c>
      <c r="X31" s="3">
        <f t="shared" ref="X31" si="55">$G31*AT31</f>
        <v>0</v>
      </c>
      <c r="Y31" s="3">
        <f t="shared" ref="Y31" si="56">$G31*AU31</f>
        <v>0</v>
      </c>
      <c r="Z31" s="1">
        <f>VLOOKUP($A31,Servings!$C:$K,2,FALSE)</f>
        <v>112</v>
      </c>
      <c r="AA31" s="1" t="str">
        <f>VLOOKUP($A31,Servings!$C:$K,3,FALSE)</f>
        <v>g</v>
      </c>
      <c r="AB31" s="1">
        <f>VLOOKUP($A31,Servings!$C:$K,4,FALSE)</f>
        <v>1</v>
      </c>
      <c r="AC31" s="1" t="str">
        <f>VLOOKUP($A31,Servings!$C:$K,5,FALSE)</f>
        <v>serving</v>
      </c>
      <c r="AD31" s="10">
        <f>VLOOKUP($A31,Servings!$C:$K,6,FALSE)</f>
        <v>120</v>
      </c>
      <c r="AE31" s="1">
        <f>VLOOKUP($A31,Servings!$C:$K,7,FALSE)</f>
        <v>2.5</v>
      </c>
      <c r="AF31" s="1">
        <f>VLOOKUP($A31,Servings!$C:$K,8,FALSE)</f>
        <v>0</v>
      </c>
      <c r="AG31" s="1">
        <f>VLOOKUP($A31,Servings!$C:$K,9,FALSE)</f>
        <v>23</v>
      </c>
      <c r="AH31">
        <f>VLOOKUP($A31,Servings!$C:$Y,10,FALSE)</f>
        <v>0</v>
      </c>
      <c r="AI31">
        <f>VLOOKUP($A31,Servings!$C:$Y,11,FALSE)</f>
        <v>0</v>
      </c>
      <c r="AJ31">
        <f>VLOOKUP($A31,Servings!$C:$Y,12,FALSE)</f>
        <v>0</v>
      </c>
      <c r="AK31">
        <f>VLOOKUP($A31,Servings!$C:$Y,13,FALSE)</f>
        <v>0</v>
      </c>
      <c r="AL31">
        <f>VLOOKUP($A31,Servings!$C:$Y,14,FALSE)</f>
        <v>0</v>
      </c>
      <c r="AM31">
        <f>VLOOKUP($A31,Servings!$C:$Y,15,FALSE)</f>
        <v>0</v>
      </c>
      <c r="AN31">
        <f>VLOOKUP($A31,Servings!$C:$Y,16,FALSE)</f>
        <v>0</v>
      </c>
      <c r="AO31">
        <f>VLOOKUP($A31,Servings!$C:$Y,17,FALSE)</f>
        <v>0</v>
      </c>
      <c r="AP31">
        <f>VLOOKUP($A31,Servings!$C:$Y,18,FALSE)</f>
        <v>0</v>
      </c>
      <c r="AQ31">
        <f>VLOOKUP($A31,Servings!$C:$Y,19,FALSE)</f>
        <v>0</v>
      </c>
      <c r="AR31">
        <f>VLOOKUP($A31,Servings!$C:$Y,20,FALSE)</f>
        <v>0</v>
      </c>
      <c r="AS31">
        <f>VLOOKUP($A31,Servings!$C:$Y,21,FALSE)</f>
        <v>0</v>
      </c>
      <c r="AT31">
        <f>VLOOKUP($A31,Servings!$C:$Y,22,FALSE)</f>
        <v>0</v>
      </c>
      <c r="AU31">
        <f>VLOOKUP($A31,Servings!$C:$Y,23,FALSE)</f>
        <v>0</v>
      </c>
    </row>
  </sheetData>
  <phoneticPr fontId="4" type="noConversion"/>
  <conditionalFormatting sqref="H10">
    <cfRule type="colorScale" priority="27">
      <colorScale>
        <cfvo type="num" val="-300"/>
        <cfvo type="num" val="0"/>
        <cfvo type="num" val="300"/>
        <color rgb="FF5A8AC6"/>
        <color rgb="FFFCFCFF"/>
        <color rgb="FFF8696B"/>
      </colorScale>
    </cfRule>
  </conditionalFormatting>
  <conditionalFormatting sqref="I10">
    <cfRule type="colorScale" priority="26">
      <colorScale>
        <cfvo type="formula" val="-$I$6"/>
        <cfvo type="num" val="0"/>
        <cfvo type="formula" val="$I$6"/>
        <color rgb="FF5A8AC6"/>
        <color rgb="FFFCFCFF"/>
        <color rgb="FFF8696B"/>
      </colorScale>
    </cfRule>
  </conditionalFormatting>
  <conditionalFormatting sqref="J10">
    <cfRule type="colorScale" priority="25">
      <colorScale>
        <cfvo type="formula" val="-$J$6"/>
        <cfvo type="num" val="0"/>
        <cfvo type="formula" val="$J$6"/>
        <color rgb="FF5A8AC6"/>
        <color rgb="FFFCFCFF"/>
        <color rgb="FFF8696B"/>
      </colorScale>
    </cfRule>
  </conditionalFormatting>
  <conditionalFormatting sqref="K10">
    <cfRule type="colorScale" priority="24">
      <colorScale>
        <cfvo type="formula" val="-$K$6"/>
        <cfvo type="num" val="0"/>
        <cfvo type="num" val="&quot;$K$6&quot;"/>
        <color rgb="FF5A8AC6"/>
        <color rgb="FFFCFCFF"/>
        <color rgb="FFF8696B"/>
      </colorScale>
    </cfRule>
  </conditionalFormatting>
  <conditionalFormatting sqref="L10">
    <cfRule type="colorScale" priority="5">
      <colorScale>
        <cfvo type="num" val="0"/>
        <cfvo type="formula" val="$L$6"/>
        <color theme="0"/>
        <color rgb="FFF8696B"/>
      </colorScale>
    </cfRule>
  </conditionalFormatting>
  <conditionalFormatting sqref="L13:L18 L21:L31">
    <cfRule type="colorScale" priority="44">
      <colorScale>
        <cfvo type="min"/>
        <cfvo type="num" val="20"/>
        <color rgb="FFFCFCFF"/>
        <color rgb="FFF8696B"/>
      </colorScale>
    </cfRule>
  </conditionalFormatting>
  <conditionalFormatting sqref="L19">
    <cfRule type="colorScale" priority="1">
      <colorScale>
        <cfvo type="min"/>
        <cfvo type="num" val="20"/>
        <color rgb="FFFCFCFF"/>
        <color rgb="FFF8696B"/>
      </colorScale>
    </cfRule>
  </conditionalFormatting>
  <conditionalFormatting sqref="L20">
    <cfRule type="colorScale" priority="3">
      <colorScale>
        <cfvo type="min"/>
        <cfvo type="num" val="20"/>
        <color rgb="FFFCFCFF"/>
        <color rgb="FFF8696B"/>
      </colorScale>
    </cfRule>
  </conditionalFormatting>
  <conditionalFormatting sqref="M10">
    <cfRule type="colorScale" priority="22">
      <colorScale>
        <cfvo type="formula" val="-$M$6"/>
        <cfvo type="num" val="0"/>
        <cfvo type="formula" val="$M$6"/>
        <color rgb="FF5A8AC6"/>
        <color rgb="FFFCFCFF"/>
        <color rgb="FFF8696B"/>
      </colorScale>
    </cfRule>
  </conditionalFormatting>
  <conditionalFormatting sqref="N10">
    <cfRule type="colorScale" priority="21">
      <colorScale>
        <cfvo type="formula" val="-$N$6"/>
        <cfvo type="num" val="0"/>
        <cfvo type="formula" val="$N$6"/>
        <color rgb="FF5A8AC6"/>
        <color rgb="FFFCFCFF"/>
        <color rgb="FFF8696B"/>
      </colorScale>
    </cfRule>
  </conditionalFormatting>
  <conditionalFormatting sqref="O10">
    <cfRule type="colorScale" priority="20">
      <colorScale>
        <cfvo type="formula" val="-$O$6"/>
        <cfvo type="num" val="0"/>
        <cfvo type="formula" val="$O$6"/>
        <color rgb="FF5A8AC6"/>
        <color rgb="FFFCFCFF"/>
        <color rgb="FFF8696B"/>
      </colorScale>
    </cfRule>
  </conditionalFormatting>
  <conditionalFormatting sqref="R10">
    <cfRule type="colorScale" priority="17">
      <colorScale>
        <cfvo type="formula" val="-$R$6"/>
        <cfvo type="num" val="0"/>
        <cfvo type="formula" val="$R$6"/>
        <color rgb="FF5A8AC6"/>
        <color rgb="FFFCFCFF"/>
        <color rgb="FFF8696B"/>
      </colorScale>
    </cfRule>
  </conditionalFormatting>
  <conditionalFormatting sqref="S10">
    <cfRule type="colorScale" priority="16">
      <colorScale>
        <cfvo type="num" val="0"/>
        <cfvo type="formula" val="$S$6"/>
        <color theme="0"/>
        <color rgb="FFF8696B"/>
      </colorScale>
    </cfRule>
  </conditionalFormatting>
  <conditionalFormatting sqref="S13:S18 S21:S31">
    <cfRule type="colorScale" priority="46">
      <colorScale>
        <cfvo type="min"/>
        <cfvo type="num" val="20"/>
        <color rgb="FFFCFCFF"/>
        <color rgb="FFF8696B"/>
      </colorScale>
    </cfRule>
  </conditionalFormatting>
  <conditionalFormatting sqref="S19">
    <cfRule type="colorScale" priority="2">
      <colorScale>
        <cfvo type="min"/>
        <cfvo type="num" val="20"/>
        <color rgb="FFFCFCFF"/>
        <color rgb="FFF8696B"/>
      </colorScale>
    </cfRule>
  </conditionalFormatting>
  <conditionalFormatting sqref="S20">
    <cfRule type="colorScale" priority="4">
      <colorScale>
        <cfvo type="min"/>
        <cfvo type="num" val="20"/>
        <color rgb="FFFCFCFF"/>
        <color rgb="FFF8696B"/>
      </colorScale>
    </cfRule>
  </conditionalFormatting>
  <conditionalFormatting sqref="T10">
    <cfRule type="colorScale" priority="15">
      <colorScale>
        <cfvo type="num" val="0"/>
        <cfvo type="formula" val="$T$6"/>
        <color theme="0"/>
        <color rgb="FFF8696B"/>
      </colorScale>
    </cfRule>
  </conditionalFormatting>
  <conditionalFormatting sqref="U10">
    <cfRule type="colorScale" priority="14">
      <colorScale>
        <cfvo type="formula" val="-$U$6"/>
        <cfvo type="num" val="0"/>
        <cfvo type="formula" val="$U$6"/>
        <color rgb="FF5A8AC6"/>
        <color rgb="FFFCFCFF"/>
        <color rgb="FFF8696B"/>
      </colorScale>
    </cfRule>
  </conditionalFormatting>
  <conditionalFormatting sqref="V10">
    <cfRule type="colorScale" priority="13">
      <colorScale>
        <cfvo type="formula" val="-$V$6"/>
        <cfvo type="formula" val="$V$6"/>
        <color theme="0"/>
        <color rgb="FFF8696B"/>
      </colorScale>
    </cfRule>
  </conditionalFormatting>
  <conditionalFormatting sqref="W10">
    <cfRule type="colorScale" priority="6">
      <colorScale>
        <cfvo type="formula" val="-$W$6"/>
        <cfvo type="num" val="0"/>
        <color rgb="FF5A8AC6"/>
        <color theme="0"/>
      </colorScale>
    </cfRule>
  </conditionalFormatting>
  <conditionalFormatting sqref="X10">
    <cfRule type="colorScale" priority="11">
      <colorScale>
        <cfvo type="formula" val="-$X$6"/>
        <cfvo type="num" val="0"/>
        <color rgb="FF5A8AC6"/>
        <color theme="0"/>
      </colorScale>
    </cfRule>
  </conditionalFormatting>
  <conditionalFormatting sqref="Y10">
    <cfRule type="colorScale" priority="10">
      <colorScale>
        <cfvo type="formula" val="-$Y$6"/>
        <cfvo type="formula" val="$Y$6"/>
        <color rgb="FF5A8AC6"/>
        <color theme="0"/>
      </colorScale>
    </cfRule>
  </conditionalFormatting>
  <dataValidations count="4">
    <dataValidation type="list" allowBlank="1" showInputMessage="1" showErrorMessage="1" sqref="G10" xr:uid="{620A4B8F-BACA-448E-B18B-8203568E76A1}">
      <formula1>Type_of_day</formula1>
    </dataValidation>
    <dataValidation type="list" allowBlank="1" showInputMessage="1" showErrorMessage="1" sqref="A13:A31" xr:uid="{FE690867-ED64-4A3F-A46C-90DDC52D944C}">
      <formula1>food_name</formula1>
    </dataValidation>
    <dataValidation type="list" allowBlank="1" showInputMessage="1" showErrorMessage="1" sqref="F13:F31" xr:uid="{4C22CBC3-1F0C-49E3-9F7E-2CC519EAEAA0}">
      <formula1>MealTime</formula1>
    </dataValidation>
    <dataValidation type="list" allowBlank="1" showInputMessage="1" showErrorMessage="1" sqref="E13:E31" xr:uid="{E19DB2CA-97E9-4899-BC35-18955CE1263F}">
      <formula1>OFFSET($C13,0,0,1,IF(D13&lt;&gt;"",2,1))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B6695-7972-4231-958C-273C43C68673}">
  <sheetPr codeName="Sheet5">
    <pageSetUpPr fitToPage="1"/>
  </sheetPr>
  <dimension ref="A2:AV32"/>
  <sheetViews>
    <sheetView zoomScaleNormal="100" workbookViewId="0">
      <selection activeCell="K52" sqref="K52"/>
    </sheetView>
  </sheetViews>
  <sheetFormatPr defaultColWidth="9.28515625" defaultRowHeight="15" x14ac:dyDescent="0.25"/>
  <cols>
    <col min="1" max="1" width="29.42578125" bestFit="1" customWidth="1"/>
    <col min="2" max="2" width="5" customWidth="1"/>
    <col min="3" max="4" width="5" hidden="1" customWidth="1"/>
    <col min="5" max="5" width="9.140625" bestFit="1" customWidth="1"/>
    <col min="6" max="6" width="11" bestFit="1" customWidth="1"/>
    <col min="7" max="7" width="13.5703125" customWidth="1"/>
    <col min="8" max="8" width="8.140625" bestFit="1" customWidth="1"/>
    <col min="9" max="9" width="6.5703125" bestFit="1" customWidth="1"/>
    <col min="10" max="10" width="12.7109375" bestFit="1" customWidth="1"/>
    <col min="11" max="11" width="10.42578125" bestFit="1" customWidth="1"/>
    <col min="12" max="12" width="13.28515625" bestFit="1" customWidth="1"/>
    <col min="13" max="13" width="7.7109375" bestFit="1" customWidth="1"/>
    <col min="14" max="14" width="5.28515625" bestFit="1" customWidth="1"/>
    <col min="15" max="15" width="4.5703125" bestFit="1" customWidth="1"/>
    <col min="16" max="16" width="20.5703125" bestFit="1" customWidth="1"/>
    <col min="17" max="17" width="19.28515625" bestFit="1" customWidth="1"/>
    <col min="18" max="18" width="10.140625" bestFit="1" customWidth="1"/>
    <col min="19" max="19" width="12.85546875" bestFit="1" customWidth="1"/>
    <col min="20" max="20" width="7.5703125" bestFit="1" customWidth="1"/>
    <col min="21" max="21" width="5.7109375" bestFit="1" customWidth="1"/>
    <col min="22" max="22" width="8.85546875" bestFit="1" customWidth="1"/>
    <col min="23" max="23" width="9.7109375" bestFit="1" customWidth="1"/>
    <col min="24" max="24" width="9.5703125" bestFit="1" customWidth="1"/>
    <col min="25" max="25" width="9.85546875" bestFit="1" customWidth="1"/>
    <col min="26" max="26" width="22.42578125" hidden="1" customWidth="1"/>
    <col min="27" max="27" width="19" hidden="1" customWidth="1"/>
    <col min="28" max="28" width="23.85546875" hidden="1" customWidth="1"/>
    <col min="29" max="29" width="32.5703125" hidden="1" customWidth="1"/>
    <col min="30" max="30" width="12" hidden="1" customWidth="1"/>
    <col min="31" max="31" width="3.42578125" hidden="1" customWidth="1"/>
    <col min="32" max="32" width="12.7109375" hidden="1" customWidth="1"/>
    <col min="33" max="33" width="7.5703125" hidden="1" customWidth="1"/>
    <col min="34" max="34" width="13.28515625" hidden="1" customWidth="1"/>
    <col min="35" max="35" width="12" hidden="1" customWidth="1"/>
    <col min="36" max="36" width="5.28515625" hidden="1" customWidth="1"/>
    <col min="37" max="37" width="4.5703125" hidden="1" customWidth="1"/>
    <col min="38" max="38" width="20.5703125" hidden="1" customWidth="1"/>
    <col min="39" max="39" width="19.28515625" hidden="1" customWidth="1"/>
    <col min="40" max="40" width="10.140625" hidden="1" customWidth="1"/>
    <col min="41" max="41" width="12.85546875" hidden="1" customWidth="1"/>
    <col min="42" max="42" width="7.5703125" hidden="1" customWidth="1"/>
    <col min="43" max="43" width="5.7109375" hidden="1" customWidth="1"/>
    <col min="44" max="44" width="8.85546875" hidden="1" customWidth="1"/>
    <col min="45" max="45" width="9.7109375" hidden="1" customWidth="1"/>
    <col min="46" max="46" width="9.5703125" hidden="1" customWidth="1"/>
    <col min="47" max="48" width="9.85546875" hidden="1" customWidth="1"/>
  </cols>
  <sheetData>
    <row r="2" spans="1:47" x14ac:dyDescent="0.25">
      <c r="H2">
        <f>SUM(I2:K2)</f>
        <v>2858.7</v>
      </c>
      <c r="I2">
        <f>I6*9</f>
        <v>571.5</v>
      </c>
      <c r="J2">
        <f>J6*4</f>
        <v>1574.4</v>
      </c>
      <c r="K2">
        <f>K6*4</f>
        <v>712.8</v>
      </c>
    </row>
    <row r="3" spans="1:47" x14ac:dyDescent="0.25">
      <c r="G3" s="4" t="s">
        <v>32</v>
      </c>
      <c r="H3" s="4" t="s">
        <v>33</v>
      </c>
      <c r="I3" s="4" t="s">
        <v>35</v>
      </c>
      <c r="J3" s="4" t="s">
        <v>36</v>
      </c>
      <c r="K3" s="4" t="s">
        <v>34</v>
      </c>
      <c r="L3" s="8" t="s">
        <v>49</v>
      </c>
      <c r="M3" s="8" t="s">
        <v>50</v>
      </c>
      <c r="N3" s="8" t="s">
        <v>43</v>
      </c>
      <c r="O3" s="8" t="s">
        <v>51</v>
      </c>
      <c r="P3" s="8" t="s">
        <v>52</v>
      </c>
      <c r="Q3" s="8" t="s">
        <v>53</v>
      </c>
      <c r="R3" s="8" t="s">
        <v>44</v>
      </c>
      <c r="S3" s="8" t="s">
        <v>45</v>
      </c>
      <c r="T3" s="8" t="s">
        <v>46</v>
      </c>
      <c r="U3" s="8" t="s">
        <v>47</v>
      </c>
      <c r="V3" s="8" t="s">
        <v>48</v>
      </c>
      <c r="W3" s="8" t="s">
        <v>55</v>
      </c>
      <c r="X3" s="8" t="s">
        <v>56</v>
      </c>
      <c r="Y3" s="8" t="s">
        <v>54</v>
      </c>
    </row>
    <row r="4" spans="1:47" x14ac:dyDescent="0.25">
      <c r="G4" s="1" t="s">
        <v>95</v>
      </c>
      <c r="H4" s="1">
        <f>I4*9+J4*4+K4*4</f>
        <v>2429.5200000000004</v>
      </c>
      <c r="I4" s="1">
        <f>I6*0.8</f>
        <v>50.800000000000004</v>
      </c>
      <c r="J4" s="1">
        <f>J6*0.8</f>
        <v>314.88000000000005</v>
      </c>
      <c r="K4" s="1">
        <f>K6</f>
        <v>178.2</v>
      </c>
      <c r="L4" s="1">
        <v>36</v>
      </c>
      <c r="M4" s="1">
        <v>1000</v>
      </c>
      <c r="N4" s="1">
        <v>38</v>
      </c>
      <c r="O4" s="1">
        <v>8</v>
      </c>
      <c r="P4" s="1">
        <f>I4</f>
        <v>50.800000000000004</v>
      </c>
      <c r="Q4" s="1">
        <f>I4</f>
        <v>50.800000000000004</v>
      </c>
      <c r="R4" s="1">
        <v>3400</v>
      </c>
      <c r="S4" s="1">
        <v>32</v>
      </c>
      <c r="T4" s="1">
        <v>2300</v>
      </c>
      <c r="U4" s="3">
        <f>U9</f>
        <v>48.593382352941177</v>
      </c>
      <c r="V4" s="1">
        <v>2.8</v>
      </c>
      <c r="W4" s="1">
        <v>900</v>
      </c>
      <c r="X4" s="1">
        <v>90</v>
      </c>
      <c r="Y4" s="1">
        <v>20</v>
      </c>
    </row>
    <row r="5" spans="1:47" x14ac:dyDescent="0.25">
      <c r="G5" s="1" t="s">
        <v>37</v>
      </c>
      <c r="H5" s="1">
        <v>2358.6999999999998</v>
      </c>
      <c r="I5" s="1">
        <v>63.5</v>
      </c>
      <c r="J5" s="1">
        <v>268.60000000000002</v>
      </c>
      <c r="K5" s="1">
        <v>178.2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47" x14ac:dyDescent="0.25">
      <c r="G6" s="14" t="s">
        <v>38</v>
      </c>
      <c r="H6" s="1">
        <v>2858.7</v>
      </c>
      <c r="I6" s="1">
        <v>63.5</v>
      </c>
      <c r="J6" s="1">
        <v>393.6</v>
      </c>
      <c r="K6" s="1">
        <v>178.2</v>
      </c>
      <c r="L6" s="1">
        <v>36</v>
      </c>
      <c r="M6" s="1">
        <v>1000</v>
      </c>
      <c r="N6" s="1">
        <v>38</v>
      </c>
      <c r="O6" s="1">
        <v>8</v>
      </c>
      <c r="P6" s="1">
        <f>I6</f>
        <v>63.5</v>
      </c>
      <c r="Q6" s="1">
        <f>I6</f>
        <v>63.5</v>
      </c>
      <c r="R6" s="1">
        <v>3400</v>
      </c>
      <c r="S6" s="1">
        <v>32</v>
      </c>
      <c r="T6" s="1">
        <v>2300</v>
      </c>
      <c r="U6" s="3">
        <f>U9</f>
        <v>48.593382352941177</v>
      </c>
      <c r="V6" s="1">
        <v>2.8</v>
      </c>
      <c r="W6" s="1">
        <v>900</v>
      </c>
      <c r="X6" s="1">
        <v>90</v>
      </c>
      <c r="Y6" s="1">
        <v>20</v>
      </c>
    </row>
    <row r="7" spans="1:47" x14ac:dyDescent="0.25">
      <c r="G7" s="1" t="s">
        <v>39</v>
      </c>
      <c r="H7" s="1">
        <v>2858.7</v>
      </c>
      <c r="I7" s="1">
        <v>63.5</v>
      </c>
      <c r="J7" s="1">
        <v>442.2</v>
      </c>
      <c r="K7" s="1">
        <v>129.6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47" ht="15" customHeight="1" x14ac:dyDescent="0.25">
      <c r="G8" s="1" t="s">
        <v>40</v>
      </c>
      <c r="H8" s="1">
        <v>3358.7</v>
      </c>
      <c r="I8" s="1">
        <v>63.5</v>
      </c>
      <c r="J8" s="1">
        <v>518.6</v>
      </c>
      <c r="K8" s="1">
        <v>178.2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47" ht="15" customHeight="1" x14ac:dyDescent="0.25">
      <c r="G9" s="15" t="s">
        <v>41</v>
      </c>
      <c r="H9" s="3">
        <f>SUM(H13:H1048576)</f>
        <v>2875.3502411140753</v>
      </c>
      <c r="I9" s="3">
        <f>SUM(I13:I1048576)</f>
        <v>63.523869047619051</v>
      </c>
      <c r="J9" s="3">
        <f>SUM(J13:J1048576)</f>
        <v>393.61028291316529</v>
      </c>
      <c r="K9" s="3">
        <f>SUM(K13:K1048576)</f>
        <v>177.95530345471522</v>
      </c>
      <c r="L9" s="3">
        <f>SUM(L13:L1048576)</f>
        <v>7</v>
      </c>
      <c r="M9" s="3">
        <f>SUM(M13:M1048576)</f>
        <v>946.72167756084798</v>
      </c>
      <c r="N9" s="3">
        <f>SUM(N13:N1048576)</f>
        <v>14.024614845938375</v>
      </c>
      <c r="O9" s="3">
        <f>SUM(O13:O1048576)</f>
        <v>8.7715896358543404</v>
      </c>
      <c r="P9" s="3">
        <f>SUM(P13:P1048576)</f>
        <v>11.125</v>
      </c>
      <c r="Q9" s="3">
        <f>SUM(Q13:Q1048576)</f>
        <v>6.0208333333333339</v>
      </c>
      <c r="R9" s="3">
        <f>SUM(R13:R1048576)</f>
        <v>2710.3289565826335</v>
      </c>
      <c r="S9" s="3">
        <f>SUM(S13:S1048576)</f>
        <v>9.2916666666666661</v>
      </c>
      <c r="T9" s="3">
        <f>SUM(T13:T1048576)</f>
        <v>1386.6348039215684</v>
      </c>
      <c r="U9" s="3">
        <f>SUM(U13:U1048576)</f>
        <v>48.593382352941177</v>
      </c>
      <c r="V9" s="3">
        <f>SUM(V13:V1048576)</f>
        <v>0</v>
      </c>
      <c r="W9" s="3">
        <f>SUM(W13:W1048576)</f>
        <v>1032.3529411764707</v>
      </c>
      <c r="X9" s="3">
        <f>SUM(X13:X1048576)</f>
        <v>39.788235294117648</v>
      </c>
      <c r="Y9" s="3">
        <f>SUM(Y13:Y1048576)</f>
        <v>193.5</v>
      </c>
    </row>
    <row r="10" spans="1:47" ht="15" customHeight="1" x14ac:dyDescent="0.25">
      <c r="F10" s="8" t="s">
        <v>166</v>
      </c>
      <c r="G10" s="4" t="s">
        <v>38</v>
      </c>
      <c r="H10" s="16">
        <f t="shared" ref="H10:Y10" si="0">H9-VLOOKUP($G10,$G$3:$Y$8,COLUMN(H3)-6,FALSE)</f>
        <v>16.65024111407547</v>
      </c>
      <c r="I10" s="16">
        <f t="shared" si="0"/>
        <v>2.3869047619051287E-2</v>
      </c>
      <c r="J10" s="16">
        <f t="shared" si="0"/>
        <v>1.0282913165269747E-2</v>
      </c>
      <c r="K10" s="16">
        <f t="shared" si="0"/>
        <v>-0.24469654528476781</v>
      </c>
      <c r="L10" s="16">
        <f t="shared" si="0"/>
        <v>-29</v>
      </c>
      <c r="M10" s="16">
        <f t="shared" si="0"/>
        <v>-53.278322439152021</v>
      </c>
      <c r="N10" s="16">
        <f t="shared" si="0"/>
        <v>-23.975385154061627</v>
      </c>
      <c r="O10" s="16">
        <f t="shared" si="0"/>
        <v>0.77158963585434037</v>
      </c>
      <c r="P10" s="16">
        <f t="shared" si="0"/>
        <v>-52.375</v>
      </c>
      <c r="Q10" s="16">
        <f t="shared" si="0"/>
        <v>-57.479166666666664</v>
      </c>
      <c r="R10" s="16">
        <f t="shared" si="0"/>
        <v>-689.67104341736649</v>
      </c>
      <c r="S10" s="16">
        <f t="shared" si="0"/>
        <v>-22.708333333333336</v>
      </c>
      <c r="T10" s="16">
        <f t="shared" si="0"/>
        <v>-913.36519607843161</v>
      </c>
      <c r="U10" s="16">
        <f t="shared" si="0"/>
        <v>0</v>
      </c>
      <c r="V10" s="16">
        <f t="shared" si="0"/>
        <v>-2.8</v>
      </c>
      <c r="W10" s="16">
        <f t="shared" si="0"/>
        <v>132.35294117647072</v>
      </c>
      <c r="X10" s="16">
        <f t="shared" si="0"/>
        <v>-50.211764705882352</v>
      </c>
      <c r="Y10" s="16">
        <f t="shared" si="0"/>
        <v>173.5</v>
      </c>
    </row>
    <row r="11" spans="1:47" ht="15" customHeight="1" thickBot="1" x14ac:dyDescent="0.3">
      <c r="K11" s="5"/>
      <c r="L11" t="s">
        <v>167</v>
      </c>
      <c r="S11" t="s">
        <v>167</v>
      </c>
      <c r="V11" t="s">
        <v>167</v>
      </c>
    </row>
    <row r="12" spans="1:47" ht="15" customHeight="1" thickTop="1" thickBot="1" x14ac:dyDescent="0.3">
      <c r="A12" s="11"/>
      <c r="B12" s="11"/>
      <c r="C12" s="11"/>
      <c r="D12" s="11"/>
      <c r="E12" s="11"/>
      <c r="F12" s="11"/>
      <c r="G12" s="12" t="s">
        <v>27</v>
      </c>
      <c r="H12" s="8" t="s">
        <v>5</v>
      </c>
      <c r="I12" s="8" t="s">
        <v>6</v>
      </c>
      <c r="J12" s="8" t="s">
        <v>7</v>
      </c>
      <c r="K12" s="8" t="s">
        <v>8</v>
      </c>
      <c r="L12" s="8" t="s">
        <v>49</v>
      </c>
      <c r="M12" s="8" t="s">
        <v>50</v>
      </c>
      <c r="N12" s="8" t="s">
        <v>43</v>
      </c>
      <c r="O12" s="8" t="s">
        <v>51</v>
      </c>
      <c r="P12" s="8" t="s">
        <v>52</v>
      </c>
      <c r="Q12" s="8" t="s">
        <v>53</v>
      </c>
      <c r="R12" s="8" t="s">
        <v>44</v>
      </c>
      <c r="S12" s="8" t="s">
        <v>45</v>
      </c>
      <c r="T12" s="8" t="s">
        <v>46</v>
      </c>
      <c r="U12" s="8" t="s">
        <v>47</v>
      </c>
      <c r="V12" s="8" t="s">
        <v>48</v>
      </c>
      <c r="W12" s="8" t="s">
        <v>55</v>
      </c>
      <c r="X12" s="8" t="s">
        <v>56</v>
      </c>
      <c r="Y12" s="8" t="s">
        <v>54</v>
      </c>
      <c r="Z12" s="13" t="s">
        <v>3</v>
      </c>
      <c r="AA12" s="13" t="s">
        <v>4</v>
      </c>
      <c r="AB12" s="13" t="s">
        <v>9</v>
      </c>
      <c r="AC12" s="13" t="s">
        <v>10</v>
      </c>
      <c r="AD12" s="9" t="s">
        <v>5</v>
      </c>
      <c r="AE12" s="6" t="s">
        <v>6</v>
      </c>
      <c r="AF12" s="6" t="s">
        <v>7</v>
      </c>
      <c r="AG12" s="6" t="s">
        <v>8</v>
      </c>
      <c r="AH12" s="6" t="s">
        <v>49</v>
      </c>
      <c r="AI12" s="6" t="s">
        <v>50</v>
      </c>
      <c r="AJ12" s="6" t="s">
        <v>43</v>
      </c>
      <c r="AK12" s="6" t="s">
        <v>51</v>
      </c>
      <c r="AL12" s="6" t="s">
        <v>52</v>
      </c>
      <c r="AM12" s="6" t="s">
        <v>53</v>
      </c>
      <c r="AN12" s="6" t="s">
        <v>44</v>
      </c>
      <c r="AO12" s="6" t="s">
        <v>45</v>
      </c>
      <c r="AP12" s="6" t="s">
        <v>46</v>
      </c>
      <c r="AQ12" s="6" t="s">
        <v>47</v>
      </c>
      <c r="AR12" s="6" t="s">
        <v>48</v>
      </c>
      <c r="AS12" s="6" t="s">
        <v>55</v>
      </c>
      <c r="AT12" s="6" t="s">
        <v>56</v>
      </c>
      <c r="AU12" s="6" t="s">
        <v>54</v>
      </c>
    </row>
    <row r="13" spans="1:47" ht="15" customHeight="1" thickTop="1" x14ac:dyDescent="0.25">
      <c r="A13" s="1" t="s">
        <v>14</v>
      </c>
      <c r="B13" s="1">
        <v>2</v>
      </c>
      <c r="C13" s="1" t="str">
        <f>IF(IFERROR(VLOOKUP(A13, Servings!C:G, 3, FALSE), "")=0, "", IFERROR(VLOOKUP(A13, Servings!C:G, 3, FALSE), ""))</f>
        <v>0</v>
      </c>
      <c r="D13" s="1" t="str">
        <f>IF(IFERROR(VLOOKUP(A13, Servings!C:G, 5, FALSE), "")=0, "", IFERROR(VLOOKUP(A13, Servings!C:G, 5, FALSE), ""))</f>
        <v>gummies</v>
      </c>
      <c r="E13" s="1" t="s">
        <v>21</v>
      </c>
      <c r="F13" s="1" t="s">
        <v>155</v>
      </c>
      <c r="G13" s="2">
        <f t="shared" ref="G13:G32" si="1">IF(E13=AC13, B13/AB13, IF(E13=AA13, B13/Z13, "Condition not met"))</f>
        <v>1</v>
      </c>
      <c r="H13" s="3">
        <f t="shared" ref="H13:H32" si="2">$G13*AD13</f>
        <v>15</v>
      </c>
      <c r="I13" s="3">
        <f t="shared" ref="I13:X29" si="3">$G13*AE13</f>
        <v>0</v>
      </c>
      <c r="J13" s="3">
        <f t="shared" si="3"/>
        <v>4</v>
      </c>
      <c r="K13" s="3">
        <f t="shared" si="3"/>
        <v>0</v>
      </c>
      <c r="L13" s="3">
        <f t="shared" si="3"/>
        <v>3</v>
      </c>
      <c r="M13" s="3">
        <f t="shared" si="3"/>
        <v>3</v>
      </c>
      <c r="N13" s="3">
        <f t="shared" si="3"/>
        <v>0</v>
      </c>
      <c r="O13" s="3">
        <f t="shared" si="3"/>
        <v>0</v>
      </c>
      <c r="P13" s="3">
        <f t="shared" si="3"/>
        <v>0</v>
      </c>
      <c r="Q13" s="3">
        <f t="shared" si="3"/>
        <v>0</v>
      </c>
      <c r="R13" s="3">
        <f t="shared" si="3"/>
        <v>0</v>
      </c>
      <c r="S13" s="3">
        <f t="shared" si="3"/>
        <v>0</v>
      </c>
      <c r="T13" s="3">
        <f t="shared" si="3"/>
        <v>10</v>
      </c>
      <c r="U13" s="3">
        <f t="shared" si="3"/>
        <v>3</v>
      </c>
      <c r="V13" s="3">
        <f t="shared" si="3"/>
        <v>0</v>
      </c>
      <c r="W13" s="3">
        <f t="shared" si="3"/>
        <v>720</v>
      </c>
      <c r="X13" s="3">
        <f t="shared" si="3"/>
        <v>36</v>
      </c>
      <c r="Y13" s="3">
        <f t="shared" ref="X13:Y29" si="4">$G13*AU13</f>
        <v>25</v>
      </c>
      <c r="Z13" s="1">
        <f>VLOOKUP($A13,Servings!$C:$K,2,FALSE)</f>
        <v>0</v>
      </c>
      <c r="AA13" s="1" t="str">
        <f>VLOOKUP($A13,Servings!$C:$K,3,FALSE)</f>
        <v>0</v>
      </c>
      <c r="AB13" s="1">
        <f>VLOOKUP($A13,Servings!$C:$K,4,FALSE)</f>
        <v>2</v>
      </c>
      <c r="AC13" s="1" t="str">
        <f>VLOOKUP($A13,Servings!$C:$K,5,FALSE)</f>
        <v>gummies</v>
      </c>
      <c r="AD13" s="10">
        <f>VLOOKUP($A13,Servings!$C:$K,6,FALSE)</f>
        <v>15</v>
      </c>
      <c r="AE13" s="1">
        <f>VLOOKUP($A13,Servings!$C:$K,7,FALSE)</f>
        <v>0</v>
      </c>
      <c r="AF13" s="1">
        <f>VLOOKUP($A13,Servings!$C:$K,8,FALSE)</f>
        <v>4</v>
      </c>
      <c r="AG13" s="1">
        <f>VLOOKUP($A13,Servings!$C:$K,9,FALSE)</f>
        <v>0</v>
      </c>
      <c r="AH13">
        <f>VLOOKUP($A13,Servings!$C:$Y,10,FALSE)</f>
        <v>3</v>
      </c>
      <c r="AI13">
        <f>VLOOKUP($A13,Servings!$C:$Y,11,FALSE)</f>
        <v>3</v>
      </c>
      <c r="AJ13">
        <f>VLOOKUP($A13,Servings!$C:$Y,12,FALSE)</f>
        <v>0</v>
      </c>
      <c r="AK13">
        <f>VLOOKUP($A13,Servings!$C:$Y,13,FALSE)</f>
        <v>0</v>
      </c>
      <c r="AL13">
        <f>VLOOKUP($A13,Servings!$C:$Y,14,FALSE)</f>
        <v>0</v>
      </c>
      <c r="AM13">
        <f>VLOOKUP($A13,Servings!$C:$Y,15,FALSE)</f>
        <v>0</v>
      </c>
      <c r="AN13">
        <f>VLOOKUP($A13,Servings!$C:$Y,16,FALSE)</f>
        <v>0</v>
      </c>
      <c r="AO13">
        <f>VLOOKUP($A13,Servings!$C:$Y,17,FALSE)</f>
        <v>0</v>
      </c>
      <c r="AP13">
        <f>VLOOKUP($A13,Servings!$C:$Y,18,FALSE)</f>
        <v>10</v>
      </c>
      <c r="AQ13">
        <f>VLOOKUP($A13,Servings!$C:$Y,19,FALSE)</f>
        <v>3</v>
      </c>
      <c r="AR13">
        <f>VLOOKUP($A13,Servings!$C:$Y,20,FALSE)</f>
        <v>0</v>
      </c>
      <c r="AS13">
        <f>VLOOKUP($A13,Servings!$C:$Y,21,FALSE)</f>
        <v>720</v>
      </c>
      <c r="AT13">
        <f>VLOOKUP($A13,Servings!$C:$Y,22,FALSE)</f>
        <v>36</v>
      </c>
      <c r="AU13">
        <f>VLOOKUP($A13,Servings!$C:$Y,23,FALSE)</f>
        <v>25</v>
      </c>
    </row>
    <row r="14" spans="1:47" ht="15" customHeight="1" x14ac:dyDescent="0.25">
      <c r="A14" s="1" t="s">
        <v>90</v>
      </c>
      <c r="B14" s="1">
        <v>1</v>
      </c>
      <c r="C14" s="1" t="str">
        <f>IF(IFERROR(VLOOKUP(A14, Servings!C:G, 3, FALSE), "")=0, "", IFERROR(VLOOKUP(A14, Servings!C:G, 3, FALSE), ""))</f>
        <v/>
      </c>
      <c r="D14" s="1" t="str">
        <f>IF(IFERROR(VLOOKUP(A14, Servings!C:G, 5, FALSE), "")=0, "", IFERROR(VLOOKUP(A14, Servings!C:G, 5, FALSE), ""))</f>
        <v>capsule</v>
      </c>
      <c r="E14" s="1" t="s">
        <v>91</v>
      </c>
      <c r="F14" s="1" t="s">
        <v>155</v>
      </c>
      <c r="G14" s="2">
        <f t="shared" si="1"/>
        <v>0.5</v>
      </c>
      <c r="H14" s="3">
        <f t="shared" si="2"/>
        <v>2.5</v>
      </c>
      <c r="I14" s="3">
        <f t="shared" si="3"/>
        <v>0</v>
      </c>
      <c r="J14" s="3">
        <f t="shared" si="3"/>
        <v>0</v>
      </c>
      <c r="K14" s="3">
        <f t="shared" si="3"/>
        <v>0</v>
      </c>
      <c r="L14" s="3">
        <f t="shared" si="3"/>
        <v>0</v>
      </c>
      <c r="M14" s="3">
        <f t="shared" si="3"/>
        <v>325</v>
      </c>
      <c r="N14" s="3">
        <f t="shared" si="3"/>
        <v>0</v>
      </c>
      <c r="O14" s="3">
        <f t="shared" si="3"/>
        <v>0</v>
      </c>
      <c r="P14" s="3">
        <f t="shared" si="3"/>
        <v>0</v>
      </c>
      <c r="Q14" s="3">
        <f t="shared" si="3"/>
        <v>0</v>
      </c>
      <c r="R14" s="3">
        <f t="shared" si="3"/>
        <v>0</v>
      </c>
      <c r="S14" s="3">
        <f t="shared" si="3"/>
        <v>0</v>
      </c>
      <c r="T14" s="3">
        <f t="shared" si="3"/>
        <v>2.5</v>
      </c>
      <c r="U14" s="3">
        <f t="shared" si="3"/>
        <v>0</v>
      </c>
      <c r="V14" s="3">
        <f t="shared" si="3"/>
        <v>0</v>
      </c>
      <c r="W14" s="3">
        <f t="shared" si="3"/>
        <v>0</v>
      </c>
      <c r="X14" s="3">
        <f t="shared" si="4"/>
        <v>0</v>
      </c>
      <c r="Y14" s="3">
        <f t="shared" si="4"/>
        <v>12.5</v>
      </c>
      <c r="Z14" s="1">
        <f>VLOOKUP($A14,Servings!$C:$K,2,FALSE)</f>
        <v>0</v>
      </c>
      <c r="AA14" s="1" t="str">
        <f>VLOOKUP($A14,Servings!$C:$K,3,FALSE)</f>
        <v/>
      </c>
      <c r="AB14" s="1">
        <f>VLOOKUP($A14,Servings!$C:$K,4,FALSE)</f>
        <v>2</v>
      </c>
      <c r="AC14" s="1" t="str">
        <f>VLOOKUP($A14,Servings!$C:$K,5,FALSE)</f>
        <v>capsule</v>
      </c>
      <c r="AD14" s="10">
        <f>VLOOKUP($A14,Servings!$C:$K,6,FALSE)</f>
        <v>5</v>
      </c>
      <c r="AE14" s="1">
        <f>VLOOKUP($A14,Servings!$C:$K,7,FALSE)</f>
        <v>0</v>
      </c>
      <c r="AF14" s="1">
        <f>VLOOKUP($A14,Servings!$C:$K,8,FALSE)</f>
        <v>0</v>
      </c>
      <c r="AG14" s="1">
        <f>VLOOKUP($A14,Servings!$C:$K,9,FALSE)</f>
        <v>0</v>
      </c>
      <c r="AH14">
        <f>VLOOKUP($A14,Servings!$C:$Y,10,FALSE)</f>
        <v>0</v>
      </c>
      <c r="AI14">
        <f>VLOOKUP($A14,Servings!$C:$Y,11,FALSE)</f>
        <v>650</v>
      </c>
      <c r="AJ14">
        <f>VLOOKUP($A14,Servings!$C:$Y,12,FALSE)</f>
        <v>0</v>
      </c>
      <c r="AK14">
        <f>VLOOKUP($A14,Servings!$C:$Y,13,FALSE)</f>
        <v>0</v>
      </c>
      <c r="AL14">
        <f>VLOOKUP($A14,Servings!$C:$Y,14,FALSE)</f>
        <v>0</v>
      </c>
      <c r="AM14">
        <f>VLOOKUP($A14,Servings!$C:$Y,15,FALSE)</f>
        <v>0</v>
      </c>
      <c r="AN14">
        <f>VLOOKUP($A14,Servings!$C:$Y,16,FALSE)</f>
        <v>0</v>
      </c>
      <c r="AO14">
        <f>VLOOKUP($A14,Servings!$C:$Y,17,FALSE)</f>
        <v>0</v>
      </c>
      <c r="AP14">
        <f>VLOOKUP($A14,Servings!$C:$Y,18,FALSE)</f>
        <v>5</v>
      </c>
      <c r="AQ14">
        <f>VLOOKUP($A14,Servings!$C:$Y,19,FALSE)</f>
        <v>0</v>
      </c>
      <c r="AR14">
        <f>VLOOKUP($A14,Servings!$C:$Y,20,FALSE)</f>
        <v>0</v>
      </c>
      <c r="AS14">
        <f>VLOOKUP($A14,Servings!$C:$Y,21,FALSE)</f>
        <v>0</v>
      </c>
      <c r="AT14">
        <f>VLOOKUP($A14,Servings!$C:$Y,22,FALSE)</f>
        <v>0</v>
      </c>
      <c r="AU14">
        <f>VLOOKUP($A14,Servings!$C:$Y,23,FALSE)</f>
        <v>25</v>
      </c>
    </row>
    <row r="15" spans="1:47" x14ac:dyDescent="0.25">
      <c r="A15" s="1" t="s">
        <v>98</v>
      </c>
      <c r="B15" s="1">
        <v>1</v>
      </c>
      <c r="C15" s="1" t="str">
        <f>IF(IFERROR(VLOOKUP(A15, Servings!C:G, 3, FALSE), "")=0, "", IFERROR(VLOOKUP(A15, Servings!C:G, 3, FALSE), ""))</f>
        <v/>
      </c>
      <c r="D15" s="1" t="str">
        <f>IF(IFERROR(VLOOKUP(A15, Servings!C:G, 5, FALSE), "")=0, "", IFERROR(VLOOKUP(A15, Servings!C:G, 5, FALSE), ""))</f>
        <v>softgel</v>
      </c>
      <c r="E15" s="1" t="s">
        <v>89</v>
      </c>
      <c r="F15" s="1" t="s">
        <v>155</v>
      </c>
      <c r="G15" s="2">
        <f t="shared" si="1"/>
        <v>1</v>
      </c>
      <c r="H15" s="3">
        <f t="shared" si="2"/>
        <v>0</v>
      </c>
      <c r="I15" s="3">
        <f t="shared" si="3"/>
        <v>0</v>
      </c>
      <c r="J15" s="3">
        <f t="shared" si="3"/>
        <v>0</v>
      </c>
      <c r="K15" s="3">
        <f t="shared" si="3"/>
        <v>0</v>
      </c>
      <c r="L15" s="3">
        <f t="shared" si="3"/>
        <v>0</v>
      </c>
      <c r="M15" s="3">
        <f t="shared" si="3"/>
        <v>0</v>
      </c>
      <c r="N15" s="3">
        <f t="shared" si="3"/>
        <v>0</v>
      </c>
      <c r="O15" s="3">
        <f t="shared" si="3"/>
        <v>0</v>
      </c>
      <c r="P15" s="3">
        <f t="shared" si="3"/>
        <v>0</v>
      </c>
      <c r="Q15" s="3">
        <f t="shared" si="3"/>
        <v>0</v>
      </c>
      <c r="R15" s="3">
        <f t="shared" si="3"/>
        <v>0</v>
      </c>
      <c r="S15" s="3">
        <f t="shared" si="3"/>
        <v>0</v>
      </c>
      <c r="T15" s="3">
        <f t="shared" si="3"/>
        <v>0</v>
      </c>
      <c r="U15" s="3">
        <f t="shared" si="3"/>
        <v>0</v>
      </c>
      <c r="V15" s="3">
        <f t="shared" si="3"/>
        <v>0</v>
      </c>
      <c r="W15" s="3">
        <f t="shared" si="3"/>
        <v>0</v>
      </c>
      <c r="X15" s="3">
        <f t="shared" si="4"/>
        <v>0</v>
      </c>
      <c r="Y15" s="3">
        <f t="shared" si="4"/>
        <v>125</v>
      </c>
      <c r="Z15" s="1">
        <f>VLOOKUP($A15,Servings!$C:$K,2,FALSE)</f>
        <v>0</v>
      </c>
      <c r="AA15" s="1" t="str">
        <f>VLOOKUP($A15,Servings!$C:$K,3,FALSE)</f>
        <v/>
      </c>
      <c r="AB15" s="1">
        <f>VLOOKUP($A15,Servings!$C:$K,4,FALSE)</f>
        <v>1</v>
      </c>
      <c r="AC15" s="1" t="str">
        <f>VLOOKUP($A15,Servings!$C:$K,5,FALSE)</f>
        <v>softgel</v>
      </c>
      <c r="AD15" s="10">
        <f>VLOOKUP($A15,Servings!$C:$K,6,FALSE)</f>
        <v>0</v>
      </c>
      <c r="AE15" s="1">
        <f>VLOOKUP($A15,Servings!$C:$K,7,FALSE)</f>
        <v>0</v>
      </c>
      <c r="AF15" s="1">
        <f>VLOOKUP($A15,Servings!$C:$K,8,FALSE)</f>
        <v>0</v>
      </c>
      <c r="AG15" s="1">
        <f>VLOOKUP($A15,Servings!$C:$K,9,FALSE)</f>
        <v>0</v>
      </c>
      <c r="AH15">
        <f>VLOOKUP($A15,Servings!$C:$Y,10,FALSE)</f>
        <v>0</v>
      </c>
      <c r="AI15">
        <f>VLOOKUP($A15,Servings!$C:$Y,11,FALSE)</f>
        <v>0</v>
      </c>
      <c r="AJ15">
        <f>VLOOKUP($A15,Servings!$C:$Y,12,FALSE)</f>
        <v>0</v>
      </c>
      <c r="AK15">
        <f>VLOOKUP($A15,Servings!$C:$Y,13,FALSE)</f>
        <v>0</v>
      </c>
      <c r="AL15">
        <f>VLOOKUP($A15,Servings!$C:$Y,14,FALSE)</f>
        <v>0</v>
      </c>
      <c r="AM15">
        <f>VLOOKUP($A15,Servings!$C:$Y,15,FALSE)</f>
        <v>0</v>
      </c>
      <c r="AN15">
        <f>VLOOKUP($A15,Servings!$C:$Y,16,FALSE)</f>
        <v>0</v>
      </c>
      <c r="AO15">
        <f>VLOOKUP($A15,Servings!$C:$Y,17,FALSE)</f>
        <v>0</v>
      </c>
      <c r="AP15">
        <f>VLOOKUP($A15,Servings!$C:$Y,18,FALSE)</f>
        <v>0</v>
      </c>
      <c r="AQ15">
        <f>VLOOKUP($A15,Servings!$C:$Y,19,FALSE)</f>
        <v>0</v>
      </c>
      <c r="AR15">
        <f>VLOOKUP($A15,Servings!$C:$Y,20,FALSE)</f>
        <v>0</v>
      </c>
      <c r="AS15">
        <f>VLOOKUP($A15,Servings!$C:$Y,21,FALSE)</f>
        <v>0</v>
      </c>
      <c r="AT15">
        <f>VLOOKUP($A15,Servings!$C:$Y,22,FALSE)</f>
        <v>0</v>
      </c>
      <c r="AU15">
        <f>VLOOKUP($A15,Servings!$C:$Y,23,FALSE)</f>
        <v>125</v>
      </c>
    </row>
    <row r="16" spans="1:47" x14ac:dyDescent="0.25">
      <c r="A16" s="1" t="s">
        <v>86</v>
      </c>
      <c r="B16" s="1">
        <v>2</v>
      </c>
      <c r="C16" s="1" t="str">
        <f>IF(IFERROR(VLOOKUP(A16, Servings!C:G, 3, FALSE), "")=0, "", IFERROR(VLOOKUP(A16, Servings!C:G, 3, FALSE), ""))</f>
        <v/>
      </c>
      <c r="D16" s="1" t="str">
        <f>IF(IFERROR(VLOOKUP(A16, Servings!C:G, 5, FALSE), "")=0, "", IFERROR(VLOOKUP(A16, Servings!C:G, 5, FALSE), ""))</f>
        <v>softgels</v>
      </c>
      <c r="E16" s="1" t="s">
        <v>87</v>
      </c>
      <c r="F16" s="1" t="s">
        <v>155</v>
      </c>
      <c r="G16" s="2">
        <f t="shared" si="1"/>
        <v>1</v>
      </c>
      <c r="H16" s="3">
        <f t="shared" si="2"/>
        <v>35</v>
      </c>
      <c r="I16" s="3">
        <f t="shared" si="3"/>
        <v>3</v>
      </c>
      <c r="J16" s="3">
        <f t="shared" si="3"/>
        <v>1</v>
      </c>
      <c r="K16" s="3">
        <f t="shared" si="3"/>
        <v>0.5</v>
      </c>
      <c r="L16" s="3">
        <f t="shared" si="3"/>
        <v>0</v>
      </c>
      <c r="M16" s="3">
        <f t="shared" si="3"/>
        <v>0</v>
      </c>
      <c r="N16" s="3">
        <f t="shared" si="3"/>
        <v>0</v>
      </c>
      <c r="O16" s="3">
        <f t="shared" si="3"/>
        <v>0</v>
      </c>
      <c r="P16" s="3">
        <f t="shared" si="3"/>
        <v>0.5</v>
      </c>
      <c r="Q16" s="3">
        <f t="shared" si="3"/>
        <v>1</v>
      </c>
      <c r="R16" s="3">
        <f t="shared" si="3"/>
        <v>0</v>
      </c>
      <c r="S16" s="3">
        <f t="shared" si="3"/>
        <v>1</v>
      </c>
      <c r="T16" s="3">
        <f t="shared" si="3"/>
        <v>0</v>
      </c>
      <c r="U16" s="3">
        <f t="shared" si="3"/>
        <v>0</v>
      </c>
      <c r="V16" s="3">
        <f t="shared" si="3"/>
        <v>0</v>
      </c>
      <c r="W16" s="3">
        <f t="shared" si="3"/>
        <v>0</v>
      </c>
      <c r="X16" s="3">
        <f t="shared" si="4"/>
        <v>0</v>
      </c>
      <c r="Y16" s="3">
        <f t="shared" si="4"/>
        <v>0</v>
      </c>
      <c r="Z16" s="1">
        <f>VLOOKUP($A16,Servings!$C:$K,2,FALSE)</f>
        <v>0</v>
      </c>
      <c r="AA16" s="1" t="str">
        <f>VLOOKUP($A16,Servings!$C:$K,3,FALSE)</f>
        <v/>
      </c>
      <c r="AB16" s="1">
        <f>VLOOKUP($A16,Servings!$C:$K,4,FALSE)</f>
        <v>2</v>
      </c>
      <c r="AC16" s="1" t="str">
        <f>VLOOKUP($A16,Servings!$C:$K,5,FALSE)</f>
        <v>softgels</v>
      </c>
      <c r="AD16" s="10">
        <f>VLOOKUP($A16,Servings!$C:$K,6,FALSE)</f>
        <v>35</v>
      </c>
      <c r="AE16" s="1">
        <f>VLOOKUP($A16,Servings!$C:$K,7,FALSE)</f>
        <v>3</v>
      </c>
      <c r="AF16" s="1">
        <f>VLOOKUP($A16,Servings!$C:$K,8,FALSE)</f>
        <v>1</v>
      </c>
      <c r="AG16" s="1">
        <f>VLOOKUP($A16,Servings!$C:$K,9,FALSE)</f>
        <v>0.5</v>
      </c>
      <c r="AH16">
        <f>VLOOKUP($A16,Servings!$C:$Y,10,FALSE)</f>
        <v>0</v>
      </c>
      <c r="AI16">
        <f>VLOOKUP($A16,Servings!$C:$Y,11,FALSE)</f>
        <v>0</v>
      </c>
      <c r="AJ16">
        <f>VLOOKUP($A16,Servings!$C:$Y,12,FALSE)</f>
        <v>0</v>
      </c>
      <c r="AK16">
        <f>VLOOKUP($A16,Servings!$C:$Y,13,FALSE)</f>
        <v>0</v>
      </c>
      <c r="AL16">
        <f>VLOOKUP($A16,Servings!$C:$Y,14,FALSE)</f>
        <v>0.5</v>
      </c>
      <c r="AM16">
        <f>VLOOKUP($A16,Servings!$C:$Y,15,FALSE)</f>
        <v>1</v>
      </c>
      <c r="AN16">
        <f>VLOOKUP($A16,Servings!$C:$Y,16,FALSE)</f>
        <v>0</v>
      </c>
      <c r="AO16">
        <f>VLOOKUP($A16,Servings!$C:$Y,17,FALSE)</f>
        <v>1</v>
      </c>
      <c r="AP16">
        <f>VLOOKUP($A16,Servings!$C:$Y,18,FALSE)</f>
        <v>0</v>
      </c>
      <c r="AQ16">
        <f>VLOOKUP($A16,Servings!$C:$Y,19,FALSE)</f>
        <v>0</v>
      </c>
      <c r="AR16">
        <f>VLOOKUP($A16,Servings!$C:$Y,20,FALSE)</f>
        <v>0</v>
      </c>
      <c r="AS16">
        <f>VLOOKUP($A16,Servings!$C:$Y,21,FALSE)</f>
        <v>0</v>
      </c>
      <c r="AT16">
        <f>VLOOKUP($A16,Servings!$C:$Y,22,FALSE)</f>
        <v>0</v>
      </c>
      <c r="AU16">
        <f>VLOOKUP($A16,Servings!$C:$Y,23,FALSE)</f>
        <v>0</v>
      </c>
    </row>
    <row r="17" spans="1:47" x14ac:dyDescent="0.25">
      <c r="A17" s="1" t="s">
        <v>88</v>
      </c>
      <c r="B17" s="1">
        <v>1</v>
      </c>
      <c r="C17" s="1" t="str">
        <f>IF(IFERROR(VLOOKUP(A17, Servings!C:G, 3, FALSE), "")=0, "", IFERROR(VLOOKUP(A17, Servings!C:G, 3, FALSE), ""))</f>
        <v/>
      </c>
      <c r="D17" s="1" t="str">
        <f>IF(IFERROR(VLOOKUP(A17, Servings!C:G, 5, FALSE), "")=0, "", IFERROR(VLOOKUP(A17, Servings!C:G, 5, FALSE), ""))</f>
        <v>softgel</v>
      </c>
      <c r="E17" s="1" t="s">
        <v>89</v>
      </c>
      <c r="F17" s="1" t="s">
        <v>155</v>
      </c>
      <c r="G17" s="2">
        <f t="shared" si="1"/>
        <v>1</v>
      </c>
      <c r="H17" s="3">
        <f t="shared" si="2"/>
        <v>10</v>
      </c>
      <c r="I17" s="3">
        <f t="shared" si="3"/>
        <v>0.5</v>
      </c>
      <c r="J17" s="3">
        <f t="shared" si="3"/>
        <v>0</v>
      </c>
      <c r="K17" s="3">
        <f t="shared" si="3"/>
        <v>0</v>
      </c>
      <c r="L17" s="3">
        <f t="shared" si="3"/>
        <v>0</v>
      </c>
      <c r="M17" s="3">
        <f t="shared" si="3"/>
        <v>0</v>
      </c>
      <c r="N17" s="3">
        <f t="shared" si="3"/>
        <v>0</v>
      </c>
      <c r="O17" s="3">
        <f t="shared" si="3"/>
        <v>0</v>
      </c>
      <c r="P17" s="3">
        <f t="shared" si="3"/>
        <v>0</v>
      </c>
      <c r="Q17" s="3">
        <f t="shared" si="3"/>
        <v>0</v>
      </c>
      <c r="R17" s="3">
        <f t="shared" si="3"/>
        <v>0</v>
      </c>
      <c r="S17" s="3">
        <f t="shared" si="3"/>
        <v>0.5</v>
      </c>
      <c r="T17" s="3">
        <f t="shared" si="3"/>
        <v>0</v>
      </c>
      <c r="U17" s="3">
        <f t="shared" si="3"/>
        <v>0</v>
      </c>
      <c r="V17" s="3">
        <f t="shared" si="3"/>
        <v>0</v>
      </c>
      <c r="W17" s="3">
        <f t="shared" si="3"/>
        <v>0</v>
      </c>
      <c r="X17" s="3">
        <f t="shared" si="4"/>
        <v>0</v>
      </c>
      <c r="Y17" s="3">
        <f t="shared" si="4"/>
        <v>0</v>
      </c>
      <c r="Z17" s="1">
        <f>VLOOKUP($A17,Servings!$C:$K,2,FALSE)</f>
        <v>0</v>
      </c>
      <c r="AA17" s="1" t="str">
        <f>VLOOKUP($A17,Servings!$C:$K,3,FALSE)</f>
        <v/>
      </c>
      <c r="AB17" s="1">
        <f>VLOOKUP($A17,Servings!$C:$K,4,FALSE)</f>
        <v>1</v>
      </c>
      <c r="AC17" s="1" t="str">
        <f>VLOOKUP($A17,Servings!$C:$K,5,FALSE)</f>
        <v>softgel</v>
      </c>
      <c r="AD17" s="10">
        <f>VLOOKUP($A17,Servings!$C:$K,6,FALSE)</f>
        <v>10</v>
      </c>
      <c r="AE17" s="1">
        <f>VLOOKUP($A17,Servings!$C:$K,7,FALSE)</f>
        <v>0.5</v>
      </c>
      <c r="AF17" s="1">
        <f>VLOOKUP($A17,Servings!$C:$K,8,FALSE)</f>
        <v>0</v>
      </c>
      <c r="AG17" s="1">
        <f>VLOOKUP($A17,Servings!$C:$K,9,FALSE)</f>
        <v>0</v>
      </c>
      <c r="AH17">
        <f>VLOOKUP($A17,Servings!$C:$Y,10,FALSE)</f>
        <v>0</v>
      </c>
      <c r="AI17">
        <f>VLOOKUP($A17,Servings!$C:$Y,11,FALSE)</f>
        <v>0</v>
      </c>
      <c r="AJ17">
        <f>VLOOKUP($A17,Servings!$C:$Y,12,FALSE)</f>
        <v>0</v>
      </c>
      <c r="AK17">
        <f>VLOOKUP($A17,Servings!$C:$Y,13,FALSE)</f>
        <v>0</v>
      </c>
      <c r="AL17">
        <f>VLOOKUP($A17,Servings!$C:$Y,14,FALSE)</f>
        <v>0</v>
      </c>
      <c r="AM17">
        <f>VLOOKUP($A17,Servings!$C:$Y,15,FALSE)</f>
        <v>0</v>
      </c>
      <c r="AN17">
        <f>VLOOKUP($A17,Servings!$C:$Y,16,FALSE)</f>
        <v>0</v>
      </c>
      <c r="AO17">
        <f>VLOOKUP($A17,Servings!$C:$Y,17,FALSE)</f>
        <v>0.5</v>
      </c>
      <c r="AP17">
        <f>VLOOKUP($A17,Servings!$C:$Y,18,FALSE)</f>
        <v>0</v>
      </c>
      <c r="AQ17">
        <f>VLOOKUP($A17,Servings!$C:$Y,19,FALSE)</f>
        <v>0</v>
      </c>
      <c r="AR17">
        <f>VLOOKUP($A17,Servings!$C:$Y,20,FALSE)</f>
        <v>0</v>
      </c>
      <c r="AS17">
        <f>VLOOKUP($A17,Servings!$C:$Y,21,FALSE)</f>
        <v>0</v>
      </c>
      <c r="AT17">
        <f>VLOOKUP($A17,Servings!$C:$Y,22,FALSE)</f>
        <v>0</v>
      </c>
      <c r="AU17">
        <f>VLOOKUP($A17,Servings!$C:$Y,23,FALSE)</f>
        <v>0</v>
      </c>
    </row>
    <row r="18" spans="1:47" x14ac:dyDescent="0.25">
      <c r="A18" s="1" t="s">
        <v>84</v>
      </c>
      <c r="B18" s="1">
        <v>5</v>
      </c>
      <c r="C18" s="1" t="str">
        <f>IF(IFERROR(VLOOKUP(A18, Servings!C:G, 3, FALSE), "")=0, "", IFERROR(VLOOKUP(A18, Servings!C:G, 3, FALSE), ""))</f>
        <v>g</v>
      </c>
      <c r="D18" s="1" t="str">
        <f>IF(IFERROR(VLOOKUP(A18, Servings!C:G, 5, FALSE), "")=0, "", IFERROR(VLOOKUP(A18, Servings!C:G, 5, FALSE), ""))</f>
        <v>tsp</v>
      </c>
      <c r="E18" s="1" t="s">
        <v>16</v>
      </c>
      <c r="F18" s="1" t="s">
        <v>155</v>
      </c>
      <c r="G18" s="2">
        <f t="shared" si="1"/>
        <v>1</v>
      </c>
      <c r="H18" s="3">
        <f t="shared" si="2"/>
        <v>0</v>
      </c>
      <c r="I18" s="3">
        <f t="shared" si="3"/>
        <v>0</v>
      </c>
      <c r="J18" s="3">
        <f t="shared" si="3"/>
        <v>0</v>
      </c>
      <c r="K18" s="3">
        <f t="shared" si="3"/>
        <v>0</v>
      </c>
      <c r="L18" s="3">
        <f t="shared" si="3"/>
        <v>0</v>
      </c>
      <c r="M18" s="3">
        <f t="shared" si="3"/>
        <v>0</v>
      </c>
      <c r="N18" s="3">
        <f t="shared" si="3"/>
        <v>0</v>
      </c>
      <c r="O18" s="3">
        <f t="shared" si="3"/>
        <v>0</v>
      </c>
      <c r="P18" s="3">
        <f t="shared" si="3"/>
        <v>0</v>
      </c>
      <c r="Q18" s="3">
        <f t="shared" si="3"/>
        <v>0</v>
      </c>
      <c r="R18" s="3">
        <f t="shared" si="3"/>
        <v>0</v>
      </c>
      <c r="S18" s="3">
        <f t="shared" si="3"/>
        <v>0</v>
      </c>
      <c r="T18" s="3">
        <f t="shared" si="3"/>
        <v>0</v>
      </c>
      <c r="U18" s="3">
        <f t="shared" si="3"/>
        <v>0</v>
      </c>
      <c r="V18" s="3">
        <f t="shared" si="3"/>
        <v>0</v>
      </c>
      <c r="W18" s="3">
        <f t="shared" si="3"/>
        <v>0</v>
      </c>
      <c r="X18" s="3">
        <f t="shared" si="4"/>
        <v>0</v>
      </c>
      <c r="Y18" s="3">
        <f t="shared" si="4"/>
        <v>0</v>
      </c>
      <c r="Z18" s="1">
        <f>VLOOKUP($A18,Servings!$C:$K,2,FALSE)</f>
        <v>5</v>
      </c>
      <c r="AA18" s="1" t="str">
        <f>VLOOKUP($A18,Servings!$C:$K,3,FALSE)</f>
        <v>g</v>
      </c>
      <c r="AB18" s="1">
        <f>VLOOKUP($A18,Servings!$C:$K,4,FALSE)</f>
        <v>1</v>
      </c>
      <c r="AC18" s="1" t="str">
        <f>VLOOKUP($A18,Servings!$C:$K,5,FALSE)</f>
        <v>tsp</v>
      </c>
      <c r="AD18" s="10">
        <f>VLOOKUP($A18,Servings!$C:$K,6,FALSE)</f>
        <v>0</v>
      </c>
      <c r="AE18" s="1">
        <f>VLOOKUP($A18,Servings!$C:$K,7,FALSE)</f>
        <v>0</v>
      </c>
      <c r="AF18" s="1">
        <f>VLOOKUP($A18,Servings!$C:$K,8,FALSE)</f>
        <v>0</v>
      </c>
      <c r="AG18" s="1">
        <f>VLOOKUP($A18,Servings!$C:$K,9,FALSE)</f>
        <v>0</v>
      </c>
      <c r="AH18">
        <f>VLOOKUP($A18,Servings!$C:$Y,10,FALSE)</f>
        <v>0</v>
      </c>
      <c r="AI18">
        <f>VLOOKUP($A18,Servings!$C:$Y,11,FALSE)</f>
        <v>0</v>
      </c>
      <c r="AJ18">
        <f>VLOOKUP($A18,Servings!$C:$Y,12,FALSE)</f>
        <v>0</v>
      </c>
      <c r="AK18">
        <f>VLOOKUP($A18,Servings!$C:$Y,13,FALSE)</f>
        <v>0</v>
      </c>
      <c r="AL18">
        <f>VLOOKUP($A18,Servings!$C:$Y,14,FALSE)</f>
        <v>0</v>
      </c>
      <c r="AM18">
        <f>VLOOKUP($A18,Servings!$C:$Y,15,FALSE)</f>
        <v>0</v>
      </c>
      <c r="AN18">
        <f>VLOOKUP($A18,Servings!$C:$Y,16,FALSE)</f>
        <v>0</v>
      </c>
      <c r="AO18">
        <f>VLOOKUP($A18,Servings!$C:$Y,17,FALSE)</f>
        <v>0</v>
      </c>
      <c r="AP18">
        <f>VLOOKUP($A18,Servings!$C:$Y,18,FALSE)</f>
        <v>0</v>
      </c>
      <c r="AQ18">
        <f>VLOOKUP($A18,Servings!$C:$Y,19,FALSE)</f>
        <v>0</v>
      </c>
      <c r="AR18">
        <f>VLOOKUP($A18,Servings!$C:$Y,20,FALSE)</f>
        <v>0</v>
      </c>
      <c r="AS18">
        <f>VLOOKUP($A18,Servings!$C:$Y,21,FALSE)</f>
        <v>0</v>
      </c>
      <c r="AT18">
        <f>VLOOKUP($A18,Servings!$C:$Y,22,FALSE)</f>
        <v>0</v>
      </c>
      <c r="AU18">
        <f>VLOOKUP($A18,Servings!$C:$Y,23,FALSE)</f>
        <v>0</v>
      </c>
    </row>
    <row r="19" spans="1:47" x14ac:dyDescent="0.25">
      <c r="A19" s="1" t="s">
        <v>13</v>
      </c>
      <c r="B19" s="1">
        <v>1</v>
      </c>
      <c r="C19" s="1" t="str">
        <f>IF(IFERROR(VLOOKUP(A19, Servings!C:G, 3, FALSE), "")=0, "", IFERROR(VLOOKUP(A19, Servings!C:G, 3, FALSE), ""))</f>
        <v>g</v>
      </c>
      <c r="D19" s="1" t="str">
        <f>IF(IFERROR(VLOOKUP(A19, Servings!C:G, 5, FALSE), "")=0, "", IFERROR(VLOOKUP(A19, Servings!C:G, 5, FALSE), ""))</f>
        <v>scoops</v>
      </c>
      <c r="E19" s="1" t="s">
        <v>20</v>
      </c>
      <c r="F19" s="1" t="s">
        <v>155</v>
      </c>
      <c r="G19" s="2">
        <f t="shared" si="1"/>
        <v>0.5</v>
      </c>
      <c r="H19" s="3">
        <f t="shared" si="2"/>
        <v>640</v>
      </c>
      <c r="I19" s="3">
        <f t="shared" ref="I19:I20" si="5">$G19*AE19</f>
        <v>5</v>
      </c>
      <c r="J19" s="3">
        <f t="shared" ref="J19:J20" si="6">$G19*AF19</f>
        <v>126</v>
      </c>
      <c r="K19" s="3">
        <f t="shared" ref="K19:K20" si="7">$G19*AG19</f>
        <v>26</v>
      </c>
      <c r="L19" s="3">
        <f t="shared" ref="L19:L20" si="8">$G19*AH19</f>
        <v>0</v>
      </c>
      <c r="M19" s="3">
        <f t="shared" ref="M19:M20" si="9">$G19*AI19</f>
        <v>0</v>
      </c>
      <c r="N19" s="3">
        <f t="shared" ref="N19:N20" si="10">$G19*AJ19</f>
        <v>0</v>
      </c>
      <c r="O19" s="3">
        <f t="shared" ref="O19:O20" si="11">$G19*AK19</f>
        <v>0</v>
      </c>
      <c r="P19" s="3">
        <f t="shared" ref="P19:P20" si="12">$G19*AL19</f>
        <v>0</v>
      </c>
      <c r="Q19" s="3">
        <f t="shared" ref="Q19:Q20" si="13">$G19*AM19</f>
        <v>0</v>
      </c>
      <c r="R19" s="3">
        <f t="shared" ref="R19:R20" si="14">$G19*AN19</f>
        <v>1105</v>
      </c>
      <c r="S19" s="3">
        <f t="shared" ref="S19:S20" si="15">$G19*AO19</f>
        <v>1.5</v>
      </c>
      <c r="T19" s="3">
        <f t="shared" ref="T19:T20" si="16">$G19*AP19</f>
        <v>255</v>
      </c>
      <c r="U19" s="3">
        <f t="shared" ref="U19:U20" si="17">$G19*AQ19</f>
        <v>9.5</v>
      </c>
      <c r="V19" s="3">
        <f t="shared" ref="V19:V20" si="18">$G19*AR19</f>
        <v>0</v>
      </c>
      <c r="W19" s="3">
        <f t="shared" ref="W19:W20" si="19">$G19*AS19</f>
        <v>0</v>
      </c>
      <c r="X19" s="3">
        <f t="shared" ref="X19:X20" si="20">$G19*AT19</f>
        <v>0</v>
      </c>
      <c r="Y19" s="3">
        <f t="shared" ref="Y19:Y20" si="21">$G19*AU19</f>
        <v>0</v>
      </c>
      <c r="Z19" s="1">
        <f>VLOOKUP($A19,Servings!$C:$K,2,FALSE)</f>
        <v>334</v>
      </c>
      <c r="AA19" s="1" t="str">
        <f>VLOOKUP($A19,Servings!$C:$K,3,FALSE)</f>
        <v>g</v>
      </c>
      <c r="AB19" s="1">
        <f>VLOOKUP($A19,Servings!$C:$K,4,FALSE)</f>
        <v>2</v>
      </c>
      <c r="AC19" s="1" t="str">
        <f>VLOOKUP($A19,Servings!$C:$K,5,FALSE)</f>
        <v>scoops</v>
      </c>
      <c r="AD19" s="10">
        <f>VLOOKUP($A19,Servings!$C:$K,6,FALSE)</f>
        <v>1280</v>
      </c>
      <c r="AE19" s="1">
        <f>VLOOKUP($A19,Servings!$C:$K,7,FALSE)</f>
        <v>10</v>
      </c>
      <c r="AF19" s="1">
        <f>VLOOKUP($A19,Servings!$C:$K,8,FALSE)</f>
        <v>252</v>
      </c>
      <c r="AG19" s="1">
        <f>VLOOKUP($A19,Servings!$C:$K,9,FALSE)</f>
        <v>52</v>
      </c>
      <c r="AH19">
        <f>VLOOKUP($A19,Servings!$C:$Y,10,FALSE)</f>
        <v>0</v>
      </c>
      <c r="AI19">
        <f>VLOOKUP($A19,Servings!$C:$Y,11,FALSE)</f>
        <v>0</v>
      </c>
      <c r="AJ19">
        <f>VLOOKUP($A19,Servings!$C:$Y,12,FALSE)</f>
        <v>0</v>
      </c>
      <c r="AK19">
        <f>VLOOKUP($A19,Servings!$C:$Y,13,FALSE)</f>
        <v>0</v>
      </c>
      <c r="AL19">
        <f>VLOOKUP($A19,Servings!$C:$Y,14,FALSE)</f>
        <v>0</v>
      </c>
      <c r="AM19">
        <f>VLOOKUP($A19,Servings!$C:$Y,15,FALSE)</f>
        <v>0</v>
      </c>
      <c r="AN19">
        <f>VLOOKUP($A19,Servings!$C:$Y,16,FALSE)</f>
        <v>2210</v>
      </c>
      <c r="AO19">
        <f>VLOOKUP($A19,Servings!$C:$Y,17,FALSE)</f>
        <v>3</v>
      </c>
      <c r="AP19">
        <f>VLOOKUP($A19,Servings!$C:$Y,18,FALSE)</f>
        <v>510</v>
      </c>
      <c r="AQ19">
        <f>VLOOKUP($A19,Servings!$C:$Y,19,FALSE)</f>
        <v>19</v>
      </c>
      <c r="AR19">
        <f>VLOOKUP($A19,Servings!$C:$Y,20,FALSE)</f>
        <v>0</v>
      </c>
      <c r="AS19">
        <f>VLOOKUP($A19,Servings!$C:$Y,21,FALSE)</f>
        <v>0</v>
      </c>
      <c r="AT19">
        <f>VLOOKUP($A19,Servings!$C:$Y,22,FALSE)</f>
        <v>0</v>
      </c>
      <c r="AU19">
        <f>VLOOKUP($A19,Servings!$C:$Y,23,FALSE)</f>
        <v>0</v>
      </c>
    </row>
    <row r="20" spans="1:47" x14ac:dyDescent="0.25">
      <c r="A20" s="1" t="s">
        <v>23</v>
      </c>
      <c r="B20" s="1">
        <v>250</v>
      </c>
      <c r="C20" s="1" t="str">
        <f>IF(IFERROR(VLOOKUP(A20, Servings!C:G, 3, FALSE), "")=0, "", IFERROR(VLOOKUP(A20, Servings!C:G, 3, FALSE), ""))</f>
        <v>g</v>
      </c>
      <c r="D20" s="1" t="str">
        <f>IF(IFERROR(VLOOKUP(A20, Servings!C:G, 5, FALSE), "")=0, "", IFERROR(VLOOKUP(A20, Servings!C:G, 5, FALSE), ""))</f>
        <v/>
      </c>
      <c r="E20" s="1" t="s">
        <v>16</v>
      </c>
      <c r="F20" s="1" t="s">
        <v>59</v>
      </c>
      <c r="G20" s="2">
        <f t="shared" si="1"/>
        <v>1.3888888888888888</v>
      </c>
      <c r="H20" s="3">
        <f t="shared" si="2"/>
        <v>296.29629624999995</v>
      </c>
      <c r="I20" s="3">
        <f t="shared" si="5"/>
        <v>0</v>
      </c>
      <c r="J20" s="3">
        <f t="shared" si="6"/>
        <v>66.666666666666657</v>
      </c>
      <c r="K20" s="3">
        <f t="shared" si="7"/>
        <v>5.5555555555555554</v>
      </c>
      <c r="L20" s="3">
        <f t="shared" si="8"/>
        <v>0</v>
      </c>
      <c r="M20" s="3">
        <f t="shared" si="9"/>
        <v>3.7037037041666663</v>
      </c>
      <c r="N20" s="3">
        <f t="shared" si="10"/>
        <v>0</v>
      </c>
      <c r="O20" s="3">
        <f t="shared" si="11"/>
        <v>0</v>
      </c>
      <c r="P20" s="3">
        <f t="shared" si="12"/>
        <v>0</v>
      </c>
      <c r="Q20" s="3">
        <f t="shared" si="13"/>
        <v>0</v>
      </c>
      <c r="R20" s="3">
        <f t="shared" si="14"/>
        <v>0</v>
      </c>
      <c r="S20" s="3">
        <f t="shared" si="15"/>
        <v>0</v>
      </c>
      <c r="T20" s="3">
        <f t="shared" si="16"/>
        <v>0</v>
      </c>
      <c r="U20" s="3">
        <f t="shared" si="17"/>
        <v>0</v>
      </c>
      <c r="V20" s="3">
        <f t="shared" si="18"/>
        <v>0</v>
      </c>
      <c r="W20" s="3">
        <f t="shared" si="19"/>
        <v>0</v>
      </c>
      <c r="X20" s="3">
        <f t="shared" si="20"/>
        <v>0</v>
      </c>
      <c r="Y20" s="3">
        <f t="shared" si="21"/>
        <v>0</v>
      </c>
      <c r="Z20" s="1">
        <f>VLOOKUP($A20,Servings!$C:$K,2,FALSE)</f>
        <v>180</v>
      </c>
      <c r="AA20" s="1" t="str">
        <f>VLOOKUP($A20,Servings!$C:$K,3,FALSE)</f>
        <v>g</v>
      </c>
      <c r="AB20" s="1">
        <f>VLOOKUP($A20,Servings!$C:$K,4,FALSE)</f>
        <v>0</v>
      </c>
      <c r="AC20" s="1" t="str">
        <f>VLOOKUP($A20,Servings!$C:$K,5,FALSE)</f>
        <v/>
      </c>
      <c r="AD20" s="10">
        <f>VLOOKUP($A20,Servings!$C:$K,6,FALSE)</f>
        <v>213.33333329999999</v>
      </c>
      <c r="AE20" s="1">
        <f>VLOOKUP($A20,Servings!$C:$K,7,FALSE)</f>
        <v>0</v>
      </c>
      <c r="AF20" s="1">
        <f>VLOOKUP($A20,Servings!$C:$K,8,FALSE)</f>
        <v>48</v>
      </c>
      <c r="AG20" s="1">
        <f>VLOOKUP($A20,Servings!$C:$K,9,FALSE)</f>
        <v>4</v>
      </c>
      <c r="AH20">
        <f>VLOOKUP($A20,Servings!$C:$Y,10,FALSE)</f>
        <v>0</v>
      </c>
      <c r="AI20">
        <f>VLOOKUP($A20,Servings!$C:$Y,11,FALSE)</f>
        <v>2.6666666669999999</v>
      </c>
      <c r="AJ20">
        <f>VLOOKUP($A20,Servings!$C:$Y,12,FALSE)</f>
        <v>0</v>
      </c>
      <c r="AK20">
        <f>VLOOKUP($A20,Servings!$C:$Y,13,FALSE)</f>
        <v>0</v>
      </c>
      <c r="AL20">
        <f>VLOOKUP($A20,Servings!$C:$Y,14,FALSE)</f>
        <v>0</v>
      </c>
      <c r="AM20">
        <f>VLOOKUP($A20,Servings!$C:$Y,15,FALSE)</f>
        <v>0</v>
      </c>
      <c r="AN20">
        <f>VLOOKUP($A20,Servings!$C:$Y,16,FALSE)</f>
        <v>0</v>
      </c>
      <c r="AO20">
        <f>VLOOKUP($A20,Servings!$C:$Y,17,FALSE)</f>
        <v>0</v>
      </c>
      <c r="AP20">
        <f>VLOOKUP($A20,Servings!$C:$Y,18,FALSE)</f>
        <v>0</v>
      </c>
      <c r="AQ20">
        <f>VLOOKUP($A20,Servings!$C:$Y,19,FALSE)</f>
        <v>0</v>
      </c>
      <c r="AR20">
        <f>VLOOKUP($A20,Servings!$C:$Y,20,FALSE)</f>
        <v>0</v>
      </c>
      <c r="AS20">
        <f>VLOOKUP($A20,Servings!$C:$Y,21,FALSE)</f>
        <v>0</v>
      </c>
      <c r="AT20">
        <f>VLOOKUP($A20,Servings!$C:$Y,22,FALSE)</f>
        <v>0</v>
      </c>
      <c r="AU20">
        <f>VLOOKUP($A20,Servings!$C:$Y,23,FALSE)</f>
        <v>0</v>
      </c>
    </row>
    <row r="21" spans="1:47" x14ac:dyDescent="0.25">
      <c r="A21" s="1" t="s">
        <v>99</v>
      </c>
      <c r="B21" s="1">
        <v>4</v>
      </c>
      <c r="C21" s="1" t="str">
        <f>IF(IFERROR(VLOOKUP(A21, Servings!C:G, 3, FALSE), "")=0, "", IFERROR(VLOOKUP(A21, Servings!C:G, 3, FALSE), ""))</f>
        <v>g</v>
      </c>
      <c r="D21" s="1" t="str">
        <f>IF(IFERROR(VLOOKUP(A21, Servings!C:G, 5, FALSE), "")=0, "", IFERROR(VLOOKUP(A21, Servings!C:G, 5, FALSE), ""))</f>
        <v>egg</v>
      </c>
      <c r="E21" s="1" t="s">
        <v>100</v>
      </c>
      <c r="F21" s="1" t="s">
        <v>59</v>
      </c>
      <c r="G21" s="2">
        <f t="shared" si="1"/>
        <v>4</v>
      </c>
      <c r="H21" s="3">
        <f t="shared" si="2"/>
        <v>280</v>
      </c>
      <c r="I21" s="3">
        <f t="shared" si="3"/>
        <v>18</v>
      </c>
      <c r="J21" s="3">
        <f t="shared" si="3"/>
        <v>0</v>
      </c>
      <c r="K21" s="3">
        <f t="shared" si="3"/>
        <v>28</v>
      </c>
      <c r="L21" s="3">
        <f t="shared" si="3"/>
        <v>0</v>
      </c>
      <c r="M21" s="3">
        <f t="shared" si="3"/>
        <v>120</v>
      </c>
      <c r="N21" s="3">
        <f t="shared" si="3"/>
        <v>0</v>
      </c>
      <c r="O21" s="3">
        <f t="shared" si="3"/>
        <v>4</v>
      </c>
      <c r="P21" s="3">
        <f t="shared" si="3"/>
        <v>8</v>
      </c>
      <c r="Q21" s="3">
        <f t="shared" si="3"/>
        <v>4</v>
      </c>
      <c r="R21" s="3">
        <f t="shared" si="3"/>
        <v>0</v>
      </c>
      <c r="S21" s="3">
        <f t="shared" si="3"/>
        <v>6</v>
      </c>
      <c r="T21" s="3">
        <f t="shared" si="3"/>
        <v>280</v>
      </c>
      <c r="U21" s="3">
        <f t="shared" si="3"/>
        <v>0</v>
      </c>
      <c r="V21" s="3">
        <f t="shared" si="3"/>
        <v>0</v>
      </c>
      <c r="W21" s="3">
        <f t="shared" si="3"/>
        <v>0</v>
      </c>
      <c r="X21" s="3">
        <f t="shared" si="4"/>
        <v>0</v>
      </c>
      <c r="Y21" s="3">
        <f t="shared" si="4"/>
        <v>28</v>
      </c>
      <c r="Z21" s="1">
        <f>VLOOKUP($A21,Servings!$C:$K,2,FALSE)</f>
        <v>56</v>
      </c>
      <c r="AA21" s="1" t="str">
        <f>VLOOKUP($A21,Servings!$C:$K,3,FALSE)</f>
        <v>g</v>
      </c>
      <c r="AB21" s="1">
        <f>VLOOKUP($A21,Servings!$C:$K,4,FALSE)</f>
        <v>1</v>
      </c>
      <c r="AC21" s="1" t="str">
        <f>VLOOKUP($A21,Servings!$C:$K,5,FALSE)</f>
        <v>egg</v>
      </c>
      <c r="AD21" s="10">
        <f>VLOOKUP($A21,Servings!$C:$K,6,FALSE)</f>
        <v>70</v>
      </c>
      <c r="AE21" s="1">
        <f>VLOOKUP($A21,Servings!$C:$K,7,FALSE)</f>
        <v>4.5</v>
      </c>
      <c r="AF21" s="1">
        <f>VLOOKUP($A21,Servings!$C:$K,8,FALSE)</f>
        <v>0</v>
      </c>
      <c r="AG21" s="1">
        <f>VLOOKUP($A21,Servings!$C:$K,9,FALSE)</f>
        <v>7</v>
      </c>
      <c r="AH21">
        <f>VLOOKUP($A21,Servings!$C:$Y,10,FALSE)</f>
        <v>0</v>
      </c>
      <c r="AI21">
        <f>VLOOKUP($A21,Servings!$C:$Y,11,FALSE)</f>
        <v>30</v>
      </c>
      <c r="AJ21">
        <f>VLOOKUP($A21,Servings!$C:$Y,12,FALSE)</f>
        <v>0</v>
      </c>
      <c r="AK21">
        <f>VLOOKUP($A21,Servings!$C:$Y,13,FALSE)</f>
        <v>1</v>
      </c>
      <c r="AL21">
        <f>VLOOKUP($A21,Servings!$C:$Y,14,FALSE)</f>
        <v>2</v>
      </c>
      <c r="AM21">
        <f>VLOOKUP($A21,Servings!$C:$Y,15,FALSE)</f>
        <v>1</v>
      </c>
      <c r="AN21">
        <f>VLOOKUP($A21,Servings!$C:$Y,16,FALSE)</f>
        <v>0</v>
      </c>
      <c r="AO21">
        <f>VLOOKUP($A21,Servings!$C:$Y,17,FALSE)</f>
        <v>1.5</v>
      </c>
      <c r="AP21">
        <f>VLOOKUP($A21,Servings!$C:$Y,18,FALSE)</f>
        <v>70</v>
      </c>
      <c r="AQ21">
        <f>VLOOKUP($A21,Servings!$C:$Y,19,FALSE)</f>
        <v>0</v>
      </c>
      <c r="AR21">
        <f>VLOOKUP($A21,Servings!$C:$Y,20,FALSE)</f>
        <v>0</v>
      </c>
      <c r="AS21">
        <f>VLOOKUP($A21,Servings!$C:$Y,21,FALSE)</f>
        <v>0</v>
      </c>
      <c r="AT21">
        <f>VLOOKUP($A21,Servings!$C:$Y,22,FALSE)</f>
        <v>0</v>
      </c>
      <c r="AU21">
        <f>VLOOKUP($A21,Servings!$C:$Y,23,FALSE)</f>
        <v>7</v>
      </c>
    </row>
    <row r="22" spans="1:47" x14ac:dyDescent="0.25">
      <c r="A22" s="1" t="s">
        <v>104</v>
      </c>
      <c r="B22" s="1">
        <v>2</v>
      </c>
      <c r="C22" s="1" t="str">
        <f>IF(IFERROR(VLOOKUP(A22, Servings!C:G, 3, FALSE), "")=0, "", IFERROR(VLOOKUP(A22, Servings!C:G, 3, FALSE), ""))</f>
        <v>g</v>
      </c>
      <c r="D22" s="1" t="str">
        <f>IF(IFERROR(VLOOKUP(A22, Servings!C:G, 5, FALSE), "")=0, "", IFERROR(VLOOKUP(A22, Servings!C:G, 5, FALSE), ""))</f>
        <v>slice</v>
      </c>
      <c r="E22" s="1" t="s">
        <v>66</v>
      </c>
      <c r="F22" s="1" t="s">
        <v>59</v>
      </c>
      <c r="G22" s="2">
        <f t="shared" si="1"/>
        <v>2</v>
      </c>
      <c r="H22" s="3">
        <f t="shared" si="2"/>
        <v>140</v>
      </c>
      <c r="I22" s="3">
        <f t="shared" si="3"/>
        <v>1</v>
      </c>
      <c r="J22" s="3">
        <f t="shared" si="3"/>
        <v>26</v>
      </c>
      <c r="K22" s="3">
        <f t="shared" si="3"/>
        <v>6</v>
      </c>
      <c r="L22" s="3">
        <f t="shared" si="3"/>
        <v>4</v>
      </c>
      <c r="M22" s="3">
        <f t="shared" si="3"/>
        <v>100</v>
      </c>
      <c r="N22" s="3">
        <f t="shared" si="3"/>
        <v>2</v>
      </c>
      <c r="O22" s="3">
        <f t="shared" si="3"/>
        <v>2</v>
      </c>
      <c r="P22" s="3">
        <f t="shared" si="3"/>
        <v>0</v>
      </c>
      <c r="Q22" s="3">
        <f t="shared" si="3"/>
        <v>0</v>
      </c>
      <c r="R22" s="3">
        <f t="shared" si="3"/>
        <v>120</v>
      </c>
      <c r="S22" s="3">
        <f t="shared" si="3"/>
        <v>0</v>
      </c>
      <c r="T22" s="3">
        <f t="shared" si="3"/>
        <v>250</v>
      </c>
      <c r="U22" s="3">
        <f t="shared" si="3"/>
        <v>4</v>
      </c>
      <c r="V22" s="3">
        <f t="shared" si="3"/>
        <v>0</v>
      </c>
      <c r="W22" s="3">
        <f t="shared" si="3"/>
        <v>0</v>
      </c>
      <c r="X22" s="3">
        <f t="shared" si="4"/>
        <v>0</v>
      </c>
      <c r="Y22" s="3">
        <f t="shared" si="4"/>
        <v>0</v>
      </c>
      <c r="Z22" s="1">
        <f>VLOOKUP($A22,Servings!$C:$K,2,FALSE)</f>
        <v>31</v>
      </c>
      <c r="AA22" s="1" t="str">
        <f>VLOOKUP($A22,Servings!$C:$K,3,FALSE)</f>
        <v>g</v>
      </c>
      <c r="AB22" s="1">
        <f>VLOOKUP($A22,Servings!$C:$K,4,FALSE)</f>
        <v>1</v>
      </c>
      <c r="AC22" s="1" t="str">
        <f>VLOOKUP($A22,Servings!$C:$K,5,FALSE)</f>
        <v>slice</v>
      </c>
      <c r="AD22" s="10">
        <f>VLOOKUP($A22,Servings!$C:$K,6,FALSE)</f>
        <v>70</v>
      </c>
      <c r="AE22" s="1">
        <f>VLOOKUP($A22,Servings!$C:$K,7,FALSE)</f>
        <v>0.5</v>
      </c>
      <c r="AF22" s="1">
        <f>VLOOKUP($A22,Servings!$C:$K,8,FALSE)</f>
        <v>13</v>
      </c>
      <c r="AG22" s="1">
        <f>VLOOKUP($A22,Servings!$C:$K,9,FALSE)</f>
        <v>3</v>
      </c>
      <c r="AH22">
        <f>VLOOKUP($A22,Servings!$C:$Y,10,FALSE)</f>
        <v>2</v>
      </c>
      <c r="AI22">
        <f>VLOOKUP($A22,Servings!$C:$Y,11,FALSE)</f>
        <v>50</v>
      </c>
      <c r="AJ22">
        <f>VLOOKUP($A22,Servings!$C:$Y,12,FALSE)</f>
        <v>1</v>
      </c>
      <c r="AK22">
        <f>VLOOKUP($A22,Servings!$C:$Y,13,FALSE)</f>
        <v>1</v>
      </c>
      <c r="AL22">
        <f>VLOOKUP($A22,Servings!$C:$Y,14,FALSE)</f>
        <v>0</v>
      </c>
      <c r="AM22">
        <f>VLOOKUP($A22,Servings!$C:$Y,15,FALSE)</f>
        <v>0</v>
      </c>
      <c r="AN22">
        <f>VLOOKUP($A22,Servings!$C:$Y,16,FALSE)</f>
        <v>60</v>
      </c>
      <c r="AO22">
        <f>VLOOKUP($A22,Servings!$C:$Y,17,FALSE)</f>
        <v>0</v>
      </c>
      <c r="AP22">
        <f>VLOOKUP($A22,Servings!$C:$Y,18,FALSE)</f>
        <v>125</v>
      </c>
      <c r="AQ22">
        <f>VLOOKUP($A22,Servings!$C:$Y,19,FALSE)</f>
        <v>2</v>
      </c>
      <c r="AR22">
        <f>VLOOKUP($A22,Servings!$C:$Y,20,FALSE)</f>
        <v>0</v>
      </c>
      <c r="AS22">
        <f>VLOOKUP($A22,Servings!$C:$Y,21,FALSE)</f>
        <v>0</v>
      </c>
      <c r="AT22">
        <f>VLOOKUP($A22,Servings!$C:$Y,22,FALSE)</f>
        <v>0</v>
      </c>
      <c r="AU22">
        <f>VLOOKUP($A22,Servings!$C:$Y,23,FALSE)</f>
        <v>0</v>
      </c>
    </row>
    <row r="23" spans="1:47" x14ac:dyDescent="0.25">
      <c r="A23" s="1" t="s">
        <v>107</v>
      </c>
      <c r="B23" s="1">
        <v>38</v>
      </c>
      <c r="C23" s="1" t="str">
        <f>IF(IFERROR(VLOOKUP(A23, Servings!C:G, 3, FALSE), "")=0, "", IFERROR(VLOOKUP(A23, Servings!C:G, 3, FALSE), ""))</f>
        <v>g</v>
      </c>
      <c r="D23" s="1" t="str">
        <f>IF(IFERROR(VLOOKUP(A23, Servings!C:G, 5, FALSE), "")=0, "", IFERROR(VLOOKUP(A23, Servings!C:G, 5, FALSE), ""))</f>
        <v/>
      </c>
      <c r="E23" s="1" t="s">
        <v>16</v>
      </c>
      <c r="F23" s="1" t="s">
        <v>59</v>
      </c>
      <c r="G23" s="2">
        <f t="shared" si="1"/>
        <v>0.76</v>
      </c>
      <c r="H23" s="3">
        <f t="shared" si="2"/>
        <v>182.4</v>
      </c>
      <c r="I23" s="3">
        <f t="shared" si="3"/>
        <v>16.72</v>
      </c>
      <c r="J23" s="3">
        <f t="shared" si="3"/>
        <v>9.7280000000000015</v>
      </c>
      <c r="K23" s="3">
        <f t="shared" si="3"/>
        <v>2.2800000000000002</v>
      </c>
      <c r="L23" s="3">
        <f t="shared" si="3"/>
        <v>0</v>
      </c>
      <c r="M23" s="3">
        <f t="shared" si="3"/>
        <v>0</v>
      </c>
      <c r="N23" s="3">
        <f t="shared" si="3"/>
        <v>0</v>
      </c>
      <c r="O23" s="3">
        <f t="shared" si="3"/>
        <v>0</v>
      </c>
      <c r="P23" s="3">
        <f t="shared" si="3"/>
        <v>0</v>
      </c>
      <c r="Q23" s="3">
        <f t="shared" si="3"/>
        <v>0</v>
      </c>
      <c r="R23" s="3">
        <f t="shared" si="3"/>
        <v>0</v>
      </c>
      <c r="S23" s="3">
        <f t="shared" si="3"/>
        <v>0</v>
      </c>
      <c r="T23" s="3">
        <f t="shared" si="3"/>
        <v>0</v>
      </c>
      <c r="U23" s="3">
        <f t="shared" si="3"/>
        <v>0</v>
      </c>
      <c r="V23" s="3">
        <f t="shared" si="3"/>
        <v>0</v>
      </c>
      <c r="W23" s="3">
        <f t="shared" si="3"/>
        <v>0</v>
      </c>
      <c r="X23" s="3">
        <f t="shared" si="4"/>
        <v>0</v>
      </c>
      <c r="Y23" s="3">
        <f t="shared" si="4"/>
        <v>0</v>
      </c>
      <c r="Z23" s="1">
        <f>VLOOKUP($A23,Servings!$C:$K,2,FALSE)</f>
        <v>50</v>
      </c>
      <c r="AA23" s="1" t="str">
        <f>VLOOKUP($A23,Servings!$C:$K,3,FALSE)</f>
        <v>g</v>
      </c>
      <c r="AB23" s="1">
        <f>VLOOKUP($A23,Servings!$C:$K,4,FALSE)</f>
        <v>0</v>
      </c>
      <c r="AC23" s="1" t="str">
        <f>VLOOKUP($A23,Servings!$C:$K,5,FALSE)</f>
        <v/>
      </c>
      <c r="AD23" s="10">
        <f>VLOOKUP($A23,Servings!$C:$K,6,FALSE)</f>
        <v>240</v>
      </c>
      <c r="AE23" s="1">
        <f>VLOOKUP($A23,Servings!$C:$K,7,FALSE)</f>
        <v>22</v>
      </c>
      <c r="AF23" s="1">
        <f>VLOOKUP($A23,Servings!$C:$K,8,FALSE)</f>
        <v>12.8</v>
      </c>
      <c r="AG23" s="1">
        <f>VLOOKUP($A23,Servings!$C:$K,9,FALSE)</f>
        <v>3</v>
      </c>
      <c r="AH23">
        <f>VLOOKUP($A23,Servings!$C:$Y,10,FALSE)</f>
        <v>0</v>
      </c>
      <c r="AI23">
        <f>VLOOKUP($A23,Servings!$C:$Y,11,FALSE)</f>
        <v>0</v>
      </c>
      <c r="AJ23">
        <f>VLOOKUP($A23,Servings!$C:$Y,12,FALSE)</f>
        <v>0</v>
      </c>
      <c r="AK23">
        <f>VLOOKUP($A23,Servings!$C:$Y,13,FALSE)</f>
        <v>0</v>
      </c>
      <c r="AL23">
        <f>VLOOKUP($A23,Servings!$C:$Y,14,FALSE)</f>
        <v>0</v>
      </c>
      <c r="AM23">
        <f>VLOOKUP($A23,Servings!$C:$Y,15,FALSE)</f>
        <v>0</v>
      </c>
      <c r="AN23">
        <f>VLOOKUP($A23,Servings!$C:$Y,16,FALSE)</f>
        <v>0</v>
      </c>
      <c r="AO23">
        <f>VLOOKUP($A23,Servings!$C:$Y,17,FALSE)</f>
        <v>0</v>
      </c>
      <c r="AP23">
        <f>VLOOKUP($A23,Servings!$C:$Y,18,FALSE)</f>
        <v>0</v>
      </c>
      <c r="AQ23">
        <f>VLOOKUP($A23,Servings!$C:$Y,19,FALSE)</f>
        <v>0</v>
      </c>
      <c r="AR23">
        <f>VLOOKUP($A23,Servings!$C:$Y,20,FALSE)</f>
        <v>0</v>
      </c>
      <c r="AS23">
        <f>VLOOKUP($A23,Servings!$C:$Y,21,FALSE)</f>
        <v>0</v>
      </c>
      <c r="AT23">
        <f>VLOOKUP($A23,Servings!$C:$Y,22,FALSE)</f>
        <v>0</v>
      </c>
      <c r="AU23">
        <f>VLOOKUP($A23,Servings!$C:$Y,23,FALSE)</f>
        <v>0</v>
      </c>
    </row>
    <row r="24" spans="1:47" x14ac:dyDescent="0.25">
      <c r="A24" s="1" t="s">
        <v>80</v>
      </c>
      <c r="B24" s="1">
        <v>46</v>
      </c>
      <c r="C24" s="1" t="str">
        <f>IF(IFERROR(VLOOKUP(A24, Servings!C:G, 3, FALSE), "")=0, "", IFERROR(VLOOKUP(A24, Servings!C:G, 3, FALSE), ""))</f>
        <v>g</v>
      </c>
      <c r="D24" s="1" t="str">
        <f>IF(IFERROR(VLOOKUP(A24, Servings!C:G, 5, FALSE), "")=0, "", IFERROR(VLOOKUP(A24, Servings!C:G, 5, FALSE), ""))</f>
        <v>oz</v>
      </c>
      <c r="E24" s="1" t="s">
        <v>16</v>
      </c>
      <c r="F24" s="1" t="s">
        <v>59</v>
      </c>
      <c r="G24" s="2">
        <f t="shared" si="1"/>
        <v>0.54117647058823526</v>
      </c>
      <c r="H24" s="3">
        <f t="shared" si="2"/>
        <v>16.235294117647058</v>
      </c>
      <c r="I24" s="3">
        <f t="shared" si="3"/>
        <v>0</v>
      </c>
      <c r="J24" s="3">
        <f t="shared" si="3"/>
        <v>3.7882352941176469</v>
      </c>
      <c r="K24" s="3">
        <f t="shared" si="3"/>
        <v>0.54117647058823526</v>
      </c>
      <c r="L24" s="3">
        <f t="shared" si="3"/>
        <v>0</v>
      </c>
      <c r="M24" s="3">
        <f t="shared" si="3"/>
        <v>10.823529411764705</v>
      </c>
      <c r="N24" s="3">
        <f t="shared" si="3"/>
        <v>1.0823529411764705</v>
      </c>
      <c r="O24" s="3">
        <f t="shared" si="3"/>
        <v>0.21647058823529411</v>
      </c>
      <c r="P24" s="3">
        <f t="shared" si="3"/>
        <v>0</v>
      </c>
      <c r="Q24" s="3">
        <f t="shared" si="3"/>
        <v>0</v>
      </c>
      <c r="R24" s="3">
        <f t="shared" si="3"/>
        <v>146.11764705882351</v>
      </c>
      <c r="S24" s="3">
        <f t="shared" si="3"/>
        <v>0</v>
      </c>
      <c r="T24" s="3">
        <f t="shared" si="3"/>
        <v>35.17647058823529</v>
      </c>
      <c r="U24" s="3">
        <f t="shared" si="3"/>
        <v>2.7058823529411762</v>
      </c>
      <c r="V24" s="3">
        <f t="shared" si="3"/>
        <v>0</v>
      </c>
      <c r="W24" s="3">
        <f t="shared" si="3"/>
        <v>162.35294117647058</v>
      </c>
      <c r="X24" s="3">
        <f t="shared" si="4"/>
        <v>3.7882352941176469</v>
      </c>
      <c r="Y24" s="3">
        <f t="shared" si="4"/>
        <v>0</v>
      </c>
      <c r="Z24" s="1">
        <f>VLOOKUP($A24,Servings!$C:$K,2,FALSE)</f>
        <v>85</v>
      </c>
      <c r="AA24" s="1" t="str">
        <f>VLOOKUP($A24,Servings!$C:$K,3,FALSE)</f>
        <v>g</v>
      </c>
      <c r="AB24" s="1">
        <f>VLOOKUP($A24,Servings!$C:$K,4,FALSE)</f>
        <v>3</v>
      </c>
      <c r="AC24" s="1" t="str">
        <f>VLOOKUP($A24,Servings!$C:$K,5,FALSE)</f>
        <v>oz</v>
      </c>
      <c r="AD24" s="10">
        <f>VLOOKUP($A24,Servings!$C:$K,6,FALSE)</f>
        <v>30</v>
      </c>
      <c r="AE24" s="1">
        <f>VLOOKUP($A24,Servings!$C:$K,7,FALSE)</f>
        <v>0</v>
      </c>
      <c r="AF24" s="1">
        <f>VLOOKUP($A24,Servings!$C:$K,8,FALSE)</f>
        <v>7</v>
      </c>
      <c r="AG24" s="1">
        <f>VLOOKUP($A24,Servings!$C:$K,9,FALSE)</f>
        <v>1</v>
      </c>
      <c r="AH24">
        <f>VLOOKUP($A24,Servings!$C:$Y,10,FALSE)</f>
        <v>0</v>
      </c>
      <c r="AI24">
        <f>VLOOKUP($A24,Servings!$C:$Y,11,FALSE)</f>
        <v>20</v>
      </c>
      <c r="AJ24">
        <f>VLOOKUP($A24,Servings!$C:$Y,12,FALSE)</f>
        <v>2</v>
      </c>
      <c r="AK24">
        <f>VLOOKUP($A24,Servings!$C:$Y,13,FALSE)</f>
        <v>0.4</v>
      </c>
      <c r="AL24">
        <f>VLOOKUP($A24,Servings!$C:$Y,14,FALSE)</f>
        <v>0</v>
      </c>
      <c r="AM24">
        <f>VLOOKUP($A24,Servings!$C:$Y,15,FALSE)</f>
        <v>0</v>
      </c>
      <c r="AN24">
        <f>VLOOKUP($A24,Servings!$C:$Y,16,FALSE)</f>
        <v>270</v>
      </c>
      <c r="AO24">
        <f>VLOOKUP($A24,Servings!$C:$Y,17,FALSE)</f>
        <v>0</v>
      </c>
      <c r="AP24">
        <f>VLOOKUP($A24,Servings!$C:$Y,18,FALSE)</f>
        <v>65</v>
      </c>
      <c r="AQ24">
        <f>VLOOKUP($A24,Servings!$C:$Y,19,FALSE)</f>
        <v>5</v>
      </c>
      <c r="AR24">
        <f>VLOOKUP($A24,Servings!$C:$Y,20,FALSE)</f>
        <v>0</v>
      </c>
      <c r="AS24">
        <f>VLOOKUP($A24,Servings!$C:$Y,21,FALSE)</f>
        <v>300</v>
      </c>
      <c r="AT24">
        <f>VLOOKUP($A24,Servings!$C:$Y,22,FALSE)</f>
        <v>7</v>
      </c>
      <c r="AU24">
        <f>VLOOKUP($A24,Servings!$C:$Y,23,FALSE)</f>
        <v>0</v>
      </c>
    </row>
    <row r="25" spans="1:47" x14ac:dyDescent="0.25">
      <c r="A25" s="1" t="s">
        <v>25</v>
      </c>
      <c r="B25" s="1">
        <v>240</v>
      </c>
      <c r="C25" s="1" t="str">
        <f>IF(IFERROR(VLOOKUP(A25, Servings!C:G, 3, FALSE), "")=0, "", IFERROR(VLOOKUP(A25, Servings!C:G, 3, FALSE), ""))</f>
        <v>ml</v>
      </c>
      <c r="D25" s="1" t="str">
        <f>IF(IFERROR(VLOOKUP(A25, Servings!C:G, 5, FALSE), "")=0, "", IFERROR(VLOOKUP(A25, Servings!C:G, 5, FALSE), ""))</f>
        <v>cup</v>
      </c>
      <c r="E25" s="1" t="s">
        <v>26</v>
      </c>
      <c r="F25" s="1" t="s">
        <v>156</v>
      </c>
      <c r="G25" s="2">
        <f t="shared" si="1"/>
        <v>1</v>
      </c>
      <c r="H25" s="3">
        <f t="shared" si="2"/>
        <v>90</v>
      </c>
      <c r="I25" s="3">
        <f t="shared" si="3"/>
        <v>0</v>
      </c>
      <c r="J25" s="3">
        <f t="shared" si="3"/>
        <v>13</v>
      </c>
      <c r="K25" s="3">
        <f t="shared" si="3"/>
        <v>8</v>
      </c>
      <c r="L25" s="3">
        <f t="shared" si="3"/>
        <v>0</v>
      </c>
      <c r="M25" s="3">
        <f t="shared" si="3"/>
        <v>310</v>
      </c>
      <c r="N25" s="3">
        <f t="shared" si="3"/>
        <v>0</v>
      </c>
      <c r="O25" s="3">
        <f t="shared" si="3"/>
        <v>0.1</v>
      </c>
      <c r="P25" s="3">
        <f t="shared" si="3"/>
        <v>0</v>
      </c>
      <c r="Q25" s="3">
        <f t="shared" si="3"/>
        <v>0</v>
      </c>
      <c r="R25" s="3">
        <f t="shared" si="3"/>
        <v>420</v>
      </c>
      <c r="S25" s="3">
        <f t="shared" si="3"/>
        <v>0</v>
      </c>
      <c r="T25" s="3">
        <f t="shared" si="3"/>
        <v>125</v>
      </c>
      <c r="U25" s="3">
        <f t="shared" si="3"/>
        <v>12</v>
      </c>
      <c r="V25" s="3">
        <f t="shared" si="3"/>
        <v>0</v>
      </c>
      <c r="W25" s="3">
        <f t="shared" si="3"/>
        <v>150</v>
      </c>
      <c r="X25" s="3">
        <f t="shared" si="4"/>
        <v>0</v>
      </c>
      <c r="Y25" s="3">
        <f t="shared" si="4"/>
        <v>3</v>
      </c>
      <c r="Z25" s="1">
        <f>VLOOKUP($A25,Servings!$C:$K,2,FALSE)</f>
        <v>240</v>
      </c>
      <c r="AA25" s="1" t="str">
        <f>VLOOKUP($A25,Servings!$C:$K,3,FALSE)</f>
        <v>ml</v>
      </c>
      <c r="AB25" s="1">
        <f>VLOOKUP($A25,Servings!$C:$K,4,FALSE)</f>
        <v>1</v>
      </c>
      <c r="AC25" s="1" t="str">
        <f>VLOOKUP($A25,Servings!$C:$K,5,FALSE)</f>
        <v>cup</v>
      </c>
      <c r="AD25" s="10">
        <f>VLOOKUP($A25,Servings!$C:$K,6,FALSE)</f>
        <v>90</v>
      </c>
      <c r="AE25" s="1">
        <f>VLOOKUP($A25,Servings!$C:$K,7,FALSE)</f>
        <v>0</v>
      </c>
      <c r="AF25" s="1">
        <f>VLOOKUP($A25,Servings!$C:$K,8,FALSE)</f>
        <v>13</v>
      </c>
      <c r="AG25" s="1">
        <f>VLOOKUP($A25,Servings!$C:$K,9,FALSE)</f>
        <v>8</v>
      </c>
      <c r="AH25">
        <f>VLOOKUP($A25,Servings!$C:$Y,10,FALSE)</f>
        <v>0</v>
      </c>
      <c r="AI25">
        <f>VLOOKUP($A25,Servings!$C:$Y,11,FALSE)</f>
        <v>310</v>
      </c>
      <c r="AJ25">
        <f>VLOOKUP($A25,Servings!$C:$Y,12,FALSE)</f>
        <v>0</v>
      </c>
      <c r="AK25">
        <f>VLOOKUP($A25,Servings!$C:$Y,13,FALSE)</f>
        <v>0.1</v>
      </c>
      <c r="AL25">
        <f>VLOOKUP($A25,Servings!$C:$Y,14,FALSE)</f>
        <v>0</v>
      </c>
      <c r="AM25">
        <f>VLOOKUP($A25,Servings!$C:$Y,15,FALSE)</f>
        <v>0</v>
      </c>
      <c r="AN25">
        <f>VLOOKUP($A25,Servings!$C:$Y,16,FALSE)</f>
        <v>420</v>
      </c>
      <c r="AO25">
        <f>VLOOKUP($A25,Servings!$C:$Y,17,FALSE)</f>
        <v>0</v>
      </c>
      <c r="AP25">
        <f>VLOOKUP($A25,Servings!$C:$Y,18,FALSE)</f>
        <v>125</v>
      </c>
      <c r="AQ25">
        <f>VLOOKUP($A25,Servings!$C:$Y,19,FALSE)</f>
        <v>12</v>
      </c>
      <c r="AR25">
        <f>VLOOKUP($A25,Servings!$C:$Y,20,FALSE)</f>
        <v>0</v>
      </c>
      <c r="AS25">
        <f>VLOOKUP($A25,Servings!$C:$Y,21,FALSE)</f>
        <v>150</v>
      </c>
      <c r="AT25">
        <f>VLOOKUP($A25,Servings!$C:$Y,22,FALSE)</f>
        <v>0</v>
      </c>
      <c r="AU25">
        <f>VLOOKUP($A25,Servings!$C:$Y,23,FALSE)</f>
        <v>3</v>
      </c>
    </row>
    <row r="26" spans="1:47" x14ac:dyDescent="0.25">
      <c r="A26" s="1" t="s">
        <v>24</v>
      </c>
      <c r="B26" s="1">
        <v>152</v>
      </c>
      <c r="C26" s="1" t="str">
        <f>IF(IFERROR(VLOOKUP(A26, Servings!C:G, 3, FALSE), "")=0, "", IFERROR(VLOOKUP(A26, Servings!C:G, 3, FALSE), ""))</f>
        <v>g</v>
      </c>
      <c r="D26" s="1" t="str">
        <f>IF(IFERROR(VLOOKUP(A26, Servings!C:G, 5, FALSE), "")=0, "", IFERROR(VLOOKUP(A26, Servings!C:G, 5, FALSE), ""))</f>
        <v>cup</v>
      </c>
      <c r="E26" s="1" t="s">
        <v>16</v>
      </c>
      <c r="F26" s="1" t="s">
        <v>156</v>
      </c>
      <c r="G26" s="2">
        <f t="shared" si="1"/>
        <v>1.0857142857142856</v>
      </c>
      <c r="H26" s="3">
        <f t="shared" si="2"/>
        <v>86.857142857142847</v>
      </c>
      <c r="I26" s="3">
        <f t="shared" si="3"/>
        <v>0</v>
      </c>
      <c r="J26" s="3">
        <f t="shared" si="3"/>
        <v>19.542857142857141</v>
      </c>
      <c r="K26" s="3">
        <f t="shared" si="3"/>
        <v>1.0857142857142856</v>
      </c>
      <c r="L26" s="3">
        <f t="shared" si="3"/>
        <v>0</v>
      </c>
      <c r="M26" s="3">
        <f t="shared" si="3"/>
        <v>0</v>
      </c>
      <c r="N26" s="3">
        <f t="shared" si="3"/>
        <v>2.1714285714285713</v>
      </c>
      <c r="O26" s="3">
        <f t="shared" si="3"/>
        <v>0.43428571428571427</v>
      </c>
      <c r="P26" s="3">
        <f t="shared" si="3"/>
        <v>0</v>
      </c>
      <c r="Q26" s="3">
        <f t="shared" si="3"/>
        <v>0</v>
      </c>
      <c r="R26" s="3">
        <f t="shared" si="3"/>
        <v>162.85714285714283</v>
      </c>
      <c r="S26" s="3">
        <f t="shared" si="3"/>
        <v>0</v>
      </c>
      <c r="T26" s="3">
        <f t="shared" si="3"/>
        <v>0</v>
      </c>
      <c r="U26" s="3">
        <f t="shared" si="3"/>
        <v>15.2</v>
      </c>
      <c r="V26" s="3">
        <f t="shared" si="3"/>
        <v>0</v>
      </c>
      <c r="W26" s="3">
        <f t="shared" si="3"/>
        <v>0</v>
      </c>
      <c r="X26" s="3">
        <f t="shared" si="4"/>
        <v>0</v>
      </c>
      <c r="Y26" s="3">
        <f t="shared" si="4"/>
        <v>0</v>
      </c>
      <c r="Z26" s="1">
        <f>VLOOKUP($A26,Servings!$C:$K,2,FALSE)</f>
        <v>140</v>
      </c>
      <c r="AA26" s="1" t="str">
        <f>VLOOKUP($A26,Servings!$C:$K,3,FALSE)</f>
        <v>g</v>
      </c>
      <c r="AB26" s="1">
        <f>VLOOKUP($A26,Servings!$C:$K,4,FALSE)</f>
        <v>1</v>
      </c>
      <c r="AC26" s="1" t="str">
        <f>VLOOKUP($A26,Servings!$C:$K,5,FALSE)</f>
        <v>cup</v>
      </c>
      <c r="AD26" s="10">
        <f>VLOOKUP($A26,Servings!$C:$K,6,FALSE)</f>
        <v>80</v>
      </c>
      <c r="AE26" s="1">
        <f>VLOOKUP($A26,Servings!$C:$K,7,FALSE)</f>
        <v>0</v>
      </c>
      <c r="AF26" s="1">
        <f>VLOOKUP($A26,Servings!$C:$K,8,FALSE)</f>
        <v>18</v>
      </c>
      <c r="AG26" s="1">
        <f>VLOOKUP($A26,Servings!$C:$K,9,FALSE)</f>
        <v>1</v>
      </c>
      <c r="AH26">
        <f>VLOOKUP($A26,Servings!$C:$Y,10,FALSE)</f>
        <v>0</v>
      </c>
      <c r="AI26">
        <f>VLOOKUP($A26,Servings!$C:$Y,11,FALSE)</f>
        <v>0</v>
      </c>
      <c r="AJ26">
        <f>VLOOKUP($A26,Servings!$C:$Y,12,FALSE)</f>
        <v>2</v>
      </c>
      <c r="AK26">
        <f>VLOOKUP($A26,Servings!$C:$Y,13,FALSE)</f>
        <v>0.4</v>
      </c>
      <c r="AL26">
        <f>VLOOKUP($A26,Servings!$C:$Y,14,FALSE)</f>
        <v>0</v>
      </c>
      <c r="AM26">
        <f>VLOOKUP($A26,Servings!$C:$Y,15,FALSE)</f>
        <v>0</v>
      </c>
      <c r="AN26">
        <f>VLOOKUP($A26,Servings!$C:$Y,16,FALSE)</f>
        <v>150</v>
      </c>
      <c r="AO26">
        <f>VLOOKUP($A26,Servings!$C:$Y,17,FALSE)</f>
        <v>0</v>
      </c>
      <c r="AP26">
        <f>VLOOKUP($A26,Servings!$C:$Y,18,FALSE)</f>
        <v>0</v>
      </c>
      <c r="AQ26">
        <f>VLOOKUP($A26,Servings!$C:$Y,19,FALSE)</f>
        <v>14</v>
      </c>
      <c r="AR26">
        <f>VLOOKUP($A26,Servings!$C:$Y,20,FALSE)</f>
        <v>0</v>
      </c>
      <c r="AS26">
        <f>VLOOKUP($A26,Servings!$C:$Y,21,FALSE)</f>
        <v>0</v>
      </c>
      <c r="AT26">
        <f>VLOOKUP($A26,Servings!$C:$Y,22,FALSE)</f>
        <v>0</v>
      </c>
      <c r="AU26">
        <f>VLOOKUP($A26,Servings!$C:$Y,23,FALSE)</f>
        <v>0</v>
      </c>
    </row>
    <row r="27" spans="1:47" x14ac:dyDescent="0.25">
      <c r="A27" s="1" t="s">
        <v>82</v>
      </c>
      <c r="B27" s="1">
        <v>320</v>
      </c>
      <c r="C27" s="1" t="str">
        <f>IF(IFERROR(VLOOKUP(A27, Servings!C:G, 3, FALSE), "")=0, "", IFERROR(VLOOKUP(A27, Servings!C:G, 3, FALSE), ""))</f>
        <v>g</v>
      </c>
      <c r="D27" s="1" t="str">
        <f>IF(IFERROR(VLOOKUP(A27, Servings!C:G, 5, FALSE), "")=0, "", IFERROR(VLOOKUP(A27, Servings!C:G, 5, FALSE), ""))</f>
        <v/>
      </c>
      <c r="E27" s="1" t="s">
        <v>16</v>
      </c>
      <c r="F27" s="1" t="s">
        <v>157</v>
      </c>
      <c r="G27" s="2">
        <f t="shared" si="1"/>
        <v>0.91428571428571426</v>
      </c>
      <c r="H27" s="3">
        <f t="shared" si="2"/>
        <v>457.14285714285711</v>
      </c>
      <c r="I27" s="3">
        <f t="shared" ref="I27:Y27" si="22">$G27*AE27</f>
        <v>11.885714285714286</v>
      </c>
      <c r="J27" s="3">
        <f t="shared" si="22"/>
        <v>28.342857142857142</v>
      </c>
      <c r="K27" s="3">
        <f t="shared" si="22"/>
        <v>57.6</v>
      </c>
      <c r="L27" s="3">
        <f t="shared" si="22"/>
        <v>0</v>
      </c>
      <c r="M27" s="3">
        <f t="shared" si="22"/>
        <v>0</v>
      </c>
      <c r="N27" s="3">
        <f t="shared" si="22"/>
        <v>0</v>
      </c>
      <c r="O27" s="3">
        <f t="shared" si="22"/>
        <v>0</v>
      </c>
      <c r="P27" s="3">
        <f t="shared" si="22"/>
        <v>0</v>
      </c>
      <c r="Q27" s="3">
        <f t="shared" si="22"/>
        <v>0</v>
      </c>
      <c r="R27" s="3">
        <f t="shared" si="22"/>
        <v>0</v>
      </c>
      <c r="S27" s="3">
        <f t="shared" si="22"/>
        <v>0</v>
      </c>
      <c r="T27" s="3">
        <f t="shared" si="22"/>
        <v>0</v>
      </c>
      <c r="U27" s="3">
        <f t="shared" si="22"/>
        <v>0</v>
      </c>
      <c r="V27" s="3">
        <f t="shared" si="22"/>
        <v>0</v>
      </c>
      <c r="W27" s="3">
        <f t="shared" si="22"/>
        <v>0</v>
      </c>
      <c r="X27" s="3">
        <f t="shared" si="22"/>
        <v>0</v>
      </c>
      <c r="Y27" s="3">
        <f t="shared" si="22"/>
        <v>0</v>
      </c>
      <c r="Z27" s="1">
        <f>VLOOKUP($A27,Servings!$C:$K,2,FALSE)</f>
        <v>350</v>
      </c>
      <c r="AA27" s="1" t="str">
        <f>VLOOKUP($A27,Servings!$C:$K,3,FALSE)</f>
        <v>g</v>
      </c>
      <c r="AB27" s="1">
        <f>VLOOKUP($A27,Servings!$C:$K,4,FALSE)</f>
        <v>0</v>
      </c>
      <c r="AC27" s="1" t="str">
        <f>VLOOKUP($A27,Servings!$C:$K,5,FALSE)</f>
        <v/>
      </c>
      <c r="AD27" s="10">
        <f>VLOOKUP($A27,Servings!$C:$K,6,FALSE)</f>
        <v>500</v>
      </c>
      <c r="AE27" s="1">
        <f>VLOOKUP($A27,Servings!$C:$K,7,FALSE)</f>
        <v>13</v>
      </c>
      <c r="AF27" s="1">
        <f>VLOOKUP($A27,Servings!$C:$K,8,FALSE)</f>
        <v>31</v>
      </c>
      <c r="AG27" s="1">
        <f>VLOOKUP($A27,Servings!$C:$K,9,FALSE)</f>
        <v>63</v>
      </c>
      <c r="AH27">
        <f>VLOOKUP($A27,Servings!$C:$Y,10,FALSE)</f>
        <v>0</v>
      </c>
      <c r="AI27">
        <f>VLOOKUP($A27,Servings!$C:$Y,11,FALSE)</f>
        <v>0</v>
      </c>
      <c r="AJ27">
        <f>VLOOKUP($A27,Servings!$C:$Y,12,FALSE)</f>
        <v>0</v>
      </c>
      <c r="AK27">
        <f>VLOOKUP($A27,Servings!$C:$Y,13,FALSE)</f>
        <v>0</v>
      </c>
      <c r="AL27">
        <f>VLOOKUP($A27,Servings!$C:$Y,14,FALSE)</f>
        <v>0</v>
      </c>
      <c r="AM27">
        <f>VLOOKUP($A27,Servings!$C:$Y,15,FALSE)</f>
        <v>0</v>
      </c>
      <c r="AN27">
        <f>VLOOKUP($A27,Servings!$C:$Y,16,FALSE)</f>
        <v>0</v>
      </c>
      <c r="AO27">
        <f>VLOOKUP($A27,Servings!$C:$Y,17,FALSE)</f>
        <v>0</v>
      </c>
      <c r="AP27">
        <f>VLOOKUP($A27,Servings!$C:$Y,18,FALSE)</f>
        <v>0</v>
      </c>
      <c r="AQ27">
        <f>VLOOKUP($A27,Servings!$C:$Y,19,FALSE)</f>
        <v>0</v>
      </c>
      <c r="AR27">
        <f>VLOOKUP($A27,Servings!$C:$Y,20,FALSE)</f>
        <v>0</v>
      </c>
      <c r="AS27">
        <f>VLOOKUP($A27,Servings!$C:$Y,21,FALSE)</f>
        <v>0</v>
      </c>
      <c r="AT27">
        <f>VLOOKUP($A27,Servings!$C:$Y,22,FALSE)</f>
        <v>0</v>
      </c>
      <c r="AU27">
        <f>VLOOKUP($A27,Servings!$C:$Y,23,FALSE)</f>
        <v>0</v>
      </c>
    </row>
    <row r="28" spans="1:47" x14ac:dyDescent="0.25">
      <c r="A28" s="1" t="s">
        <v>68</v>
      </c>
      <c r="B28" s="1">
        <v>130</v>
      </c>
      <c r="C28" s="1" t="str">
        <f>IF(IFERROR(VLOOKUP(A28, Servings!C:G, 3, FALSE), "")=0, "", IFERROR(VLOOKUP(A28, Servings!C:G, 3, FALSE), ""))</f>
        <v>g</v>
      </c>
      <c r="D28" s="1" t="str">
        <f>IF(IFERROR(VLOOKUP(A28, Servings!C:G, 5, FALSE), "")=0, "", IFERROR(VLOOKUP(A28, Servings!C:G, 5, FALSE), ""))</f>
        <v>cup</v>
      </c>
      <c r="E28" s="1" t="s">
        <v>16</v>
      </c>
      <c r="F28" s="1" t="s">
        <v>157</v>
      </c>
      <c r="G28" s="2">
        <f t="shared" si="1"/>
        <v>1</v>
      </c>
      <c r="H28" s="3">
        <f t="shared" si="2"/>
        <v>120</v>
      </c>
      <c r="I28" s="3">
        <f t="shared" si="3"/>
        <v>0.5</v>
      </c>
      <c r="J28" s="3">
        <f t="shared" si="3"/>
        <v>22</v>
      </c>
      <c r="K28" s="3">
        <f t="shared" si="3"/>
        <v>7</v>
      </c>
      <c r="L28" s="3">
        <f t="shared" si="3"/>
        <v>0</v>
      </c>
      <c r="M28" s="3">
        <f t="shared" si="3"/>
        <v>50</v>
      </c>
      <c r="N28" s="3">
        <f t="shared" si="3"/>
        <v>6</v>
      </c>
      <c r="O28" s="3">
        <f t="shared" si="3"/>
        <v>1.7</v>
      </c>
      <c r="P28" s="3">
        <f t="shared" si="3"/>
        <v>0</v>
      </c>
      <c r="Q28" s="3">
        <f t="shared" si="3"/>
        <v>0</v>
      </c>
      <c r="R28" s="3">
        <f t="shared" si="3"/>
        <v>480</v>
      </c>
      <c r="S28" s="3">
        <f t="shared" si="3"/>
        <v>0</v>
      </c>
      <c r="T28" s="3">
        <f t="shared" si="3"/>
        <v>410</v>
      </c>
      <c r="U28" s="3">
        <f t="shared" si="3"/>
        <v>0</v>
      </c>
      <c r="V28" s="3">
        <f t="shared" si="3"/>
        <v>0</v>
      </c>
      <c r="W28" s="3">
        <f t="shared" si="3"/>
        <v>0</v>
      </c>
      <c r="X28" s="3">
        <f t="shared" si="4"/>
        <v>0</v>
      </c>
      <c r="Y28" s="3">
        <f t="shared" si="4"/>
        <v>0</v>
      </c>
      <c r="Z28" s="1">
        <f>VLOOKUP($A28,Servings!$C:$K,2,FALSE)</f>
        <v>130</v>
      </c>
      <c r="AA28" s="1" t="str">
        <f>VLOOKUP($A28,Servings!$C:$K,3,FALSE)</f>
        <v>g</v>
      </c>
      <c r="AB28" s="1">
        <f>VLOOKUP($A28,Servings!$C:$K,4,FALSE)</f>
        <v>0.5</v>
      </c>
      <c r="AC28" s="1" t="str">
        <f>VLOOKUP($A28,Servings!$C:$K,5,FALSE)</f>
        <v>cup</v>
      </c>
      <c r="AD28" s="10">
        <f>VLOOKUP($A28,Servings!$C:$K,6,FALSE)</f>
        <v>120</v>
      </c>
      <c r="AE28" s="1">
        <f>VLOOKUP($A28,Servings!$C:$K,7,FALSE)</f>
        <v>0.5</v>
      </c>
      <c r="AF28" s="1">
        <f>VLOOKUP($A28,Servings!$C:$K,8,FALSE)</f>
        <v>22</v>
      </c>
      <c r="AG28" s="1">
        <f>VLOOKUP($A28,Servings!$C:$K,9,FALSE)</f>
        <v>7</v>
      </c>
      <c r="AH28">
        <f>VLOOKUP($A28,Servings!$C:$Y,10,FALSE)</f>
        <v>0</v>
      </c>
      <c r="AI28">
        <f>VLOOKUP($A28,Servings!$C:$Y,11,FALSE)</f>
        <v>50</v>
      </c>
      <c r="AJ28">
        <f>VLOOKUP($A28,Servings!$C:$Y,12,FALSE)</f>
        <v>6</v>
      </c>
      <c r="AK28">
        <f>VLOOKUP($A28,Servings!$C:$Y,13,FALSE)</f>
        <v>1.7</v>
      </c>
      <c r="AL28">
        <f>VLOOKUP($A28,Servings!$C:$Y,14,FALSE)</f>
        <v>0</v>
      </c>
      <c r="AM28">
        <f>VLOOKUP($A28,Servings!$C:$Y,15,FALSE)</f>
        <v>0</v>
      </c>
      <c r="AN28">
        <f>VLOOKUP($A28,Servings!$C:$Y,16,FALSE)</f>
        <v>480</v>
      </c>
      <c r="AO28">
        <f>VLOOKUP($A28,Servings!$C:$Y,17,FALSE)</f>
        <v>0</v>
      </c>
      <c r="AP28">
        <f>VLOOKUP($A28,Servings!$C:$Y,18,FALSE)</f>
        <v>410</v>
      </c>
      <c r="AQ28">
        <f>VLOOKUP($A28,Servings!$C:$Y,19,FALSE)</f>
        <v>0</v>
      </c>
      <c r="AR28">
        <f>VLOOKUP($A28,Servings!$C:$Y,20,FALSE)</f>
        <v>0</v>
      </c>
      <c r="AS28">
        <f>VLOOKUP($A28,Servings!$C:$Y,21,FALSE)</f>
        <v>0</v>
      </c>
      <c r="AT28">
        <f>VLOOKUP($A28,Servings!$C:$Y,22,FALSE)</f>
        <v>0</v>
      </c>
      <c r="AU28">
        <f>VLOOKUP($A28,Servings!$C:$Y,23,FALSE)</f>
        <v>0</v>
      </c>
    </row>
    <row r="29" spans="1:47" x14ac:dyDescent="0.25">
      <c r="A29" s="1" t="s">
        <v>163</v>
      </c>
      <c r="B29" s="1">
        <v>91</v>
      </c>
      <c r="C29" s="1" t="str">
        <f>IF(IFERROR(VLOOKUP(A29, Servings!C:G, 3, FALSE), "")=0, "", IFERROR(VLOOKUP(A29, Servings!C:G, 3, FALSE), ""))</f>
        <v>g</v>
      </c>
      <c r="D29" s="1" t="str">
        <f>IF(IFERROR(VLOOKUP(A29, Servings!C:G, 5, FALSE), "")=0, "", IFERROR(VLOOKUP(A29, Servings!C:G, 5, FALSE), ""))</f>
        <v>cup prepared</v>
      </c>
      <c r="E29" s="1" t="s">
        <v>16</v>
      </c>
      <c r="F29" s="1" t="s">
        <v>158</v>
      </c>
      <c r="G29" s="2">
        <f t="shared" si="1"/>
        <v>0.94791666666666663</v>
      </c>
      <c r="H29" s="3">
        <f t="shared" si="2"/>
        <v>18.958333333333332</v>
      </c>
      <c r="I29" s="3">
        <f t="shared" si="3"/>
        <v>0</v>
      </c>
      <c r="J29" s="3">
        <f t="shared" si="3"/>
        <v>3.7916666666666665</v>
      </c>
      <c r="K29" s="3">
        <f t="shared" si="3"/>
        <v>1.8958333333333333</v>
      </c>
      <c r="L29" s="3">
        <f t="shared" si="3"/>
        <v>0</v>
      </c>
      <c r="M29" s="3">
        <f t="shared" si="3"/>
        <v>0</v>
      </c>
      <c r="N29" s="3">
        <f t="shared" si="3"/>
        <v>1.8958333333333333</v>
      </c>
      <c r="O29" s="3">
        <f t="shared" si="3"/>
        <v>0</v>
      </c>
      <c r="P29" s="3">
        <f t="shared" si="3"/>
        <v>0</v>
      </c>
      <c r="Q29" s="3">
        <f t="shared" si="3"/>
        <v>0</v>
      </c>
      <c r="R29" s="3">
        <f t="shared" si="3"/>
        <v>218.02083333333331</v>
      </c>
      <c r="S29" s="3">
        <f t="shared" si="3"/>
        <v>0</v>
      </c>
      <c r="T29" s="3">
        <f t="shared" si="3"/>
        <v>18.958333333333332</v>
      </c>
      <c r="U29" s="3">
        <f t="shared" si="3"/>
        <v>1.8958333333333333</v>
      </c>
      <c r="V29" s="3">
        <f t="shared" si="3"/>
        <v>0</v>
      </c>
      <c r="W29" s="3">
        <f t="shared" si="3"/>
        <v>0</v>
      </c>
      <c r="X29" s="3">
        <f t="shared" si="4"/>
        <v>0</v>
      </c>
      <c r="Y29" s="3">
        <f t="shared" si="4"/>
        <v>0</v>
      </c>
      <c r="Z29" s="1">
        <f>VLOOKUP($A29,Servings!$C:$K,2,FALSE)</f>
        <v>96</v>
      </c>
      <c r="AA29" s="1" t="str">
        <f>VLOOKUP($A29,Servings!$C:$K,3,FALSE)</f>
        <v>g</v>
      </c>
      <c r="AB29" s="1">
        <f>VLOOKUP($A29,Servings!$C:$K,4,FALSE)</f>
        <v>0.75</v>
      </c>
      <c r="AC29" s="1" t="str">
        <f>VLOOKUP($A29,Servings!$C:$K,5,FALSE)</f>
        <v>cup prepared</v>
      </c>
      <c r="AD29" s="10">
        <f>VLOOKUP($A29,Servings!$C:$K,6,FALSE)</f>
        <v>20</v>
      </c>
      <c r="AE29" s="1">
        <f>VLOOKUP($A29,Servings!$C:$K,7,FALSE)</f>
        <v>0</v>
      </c>
      <c r="AF29" s="1">
        <f>VLOOKUP($A29,Servings!$C:$K,8,FALSE)</f>
        <v>4</v>
      </c>
      <c r="AG29" s="1">
        <f>VLOOKUP($A29,Servings!$C:$K,9,FALSE)</f>
        <v>2</v>
      </c>
      <c r="AH29">
        <f>VLOOKUP($A29,Servings!$C:$Y,10,FALSE)</f>
        <v>0</v>
      </c>
      <c r="AI29">
        <f>VLOOKUP($A29,Servings!$C:$Y,11,FALSE)</f>
        <v>0</v>
      </c>
      <c r="AJ29">
        <f>VLOOKUP($A29,Servings!$C:$Y,12,FALSE)</f>
        <v>2</v>
      </c>
      <c r="AK29">
        <f>VLOOKUP($A29,Servings!$C:$Y,13,FALSE)</f>
        <v>0</v>
      </c>
      <c r="AL29">
        <f>VLOOKUP($A29,Servings!$C:$Y,14,FALSE)</f>
        <v>0</v>
      </c>
      <c r="AM29">
        <f>VLOOKUP($A29,Servings!$C:$Y,15,FALSE)</f>
        <v>0</v>
      </c>
      <c r="AN29">
        <f>VLOOKUP($A29,Servings!$C:$Y,16,FALSE)</f>
        <v>230</v>
      </c>
      <c r="AO29">
        <f>VLOOKUP($A29,Servings!$C:$Y,17,FALSE)</f>
        <v>0</v>
      </c>
      <c r="AP29">
        <f>VLOOKUP($A29,Servings!$C:$Y,18,FALSE)</f>
        <v>20</v>
      </c>
      <c r="AQ29">
        <f>VLOOKUP($A29,Servings!$C:$Y,19,FALSE)</f>
        <v>2</v>
      </c>
      <c r="AR29">
        <f>VLOOKUP($A29,Servings!$C:$Y,20,FALSE)</f>
        <v>0</v>
      </c>
      <c r="AS29">
        <f>VLOOKUP($A29,Servings!$C:$Y,21,FALSE)</f>
        <v>0</v>
      </c>
      <c r="AT29">
        <f>VLOOKUP($A29,Servings!$C:$Y,22,FALSE)</f>
        <v>0</v>
      </c>
      <c r="AU29">
        <f>VLOOKUP($A29,Servings!$C:$Y,23,FALSE)</f>
        <v>0</v>
      </c>
    </row>
    <row r="30" spans="1:47" x14ac:dyDescent="0.25">
      <c r="A30" s="1" t="s">
        <v>12</v>
      </c>
      <c r="B30" s="1">
        <v>7</v>
      </c>
      <c r="C30" s="1" t="str">
        <f>IF(IFERROR(VLOOKUP(A30, Servings!C:G, 3, FALSE), "")=0, "", IFERROR(VLOOKUP(A30, Servings!C:G, 3, FALSE), ""))</f>
        <v>oz</v>
      </c>
      <c r="D30" s="1" t="str">
        <f>IF(IFERROR(VLOOKUP(A30, Servings!C:G, 5, FALSE), "")=0, "", IFERROR(VLOOKUP(A30, Servings!C:G, 5, FALSE), ""))</f>
        <v>nuts</v>
      </c>
      <c r="E30" s="1" t="s">
        <v>19</v>
      </c>
      <c r="F30" s="1" t="s">
        <v>158</v>
      </c>
      <c r="G30" s="2">
        <f t="shared" si="1"/>
        <v>0.29166666666666669</v>
      </c>
      <c r="H30" s="3">
        <f t="shared" si="2"/>
        <v>46.666666666666671</v>
      </c>
      <c r="I30" s="3">
        <f t="shared" ref="I30:X32" si="23">$G30*AE30</f>
        <v>4.0833333333333339</v>
      </c>
      <c r="J30" s="3">
        <f t="shared" si="23"/>
        <v>1.75</v>
      </c>
      <c r="K30" s="3">
        <f t="shared" si="23"/>
        <v>1.75</v>
      </c>
      <c r="L30" s="3">
        <f t="shared" si="23"/>
        <v>0</v>
      </c>
      <c r="M30" s="3">
        <f t="shared" si="23"/>
        <v>20.416666666666668</v>
      </c>
      <c r="N30" s="3">
        <f t="shared" si="23"/>
        <v>0.875</v>
      </c>
      <c r="O30" s="3">
        <f t="shared" si="23"/>
        <v>0.32083333333333336</v>
      </c>
      <c r="P30" s="3">
        <f t="shared" si="23"/>
        <v>2.625</v>
      </c>
      <c r="Q30" s="3">
        <f t="shared" si="23"/>
        <v>1.0208333333333335</v>
      </c>
      <c r="R30" s="3">
        <f t="shared" si="23"/>
        <v>58.333333333333336</v>
      </c>
      <c r="S30" s="3">
        <f t="shared" si="23"/>
        <v>0.29166666666666669</v>
      </c>
      <c r="T30" s="3">
        <f t="shared" si="23"/>
        <v>0</v>
      </c>
      <c r="U30" s="3">
        <f t="shared" si="23"/>
        <v>0.29166666666666669</v>
      </c>
      <c r="V30" s="3">
        <f t="shared" si="23"/>
        <v>0</v>
      </c>
      <c r="W30" s="3">
        <f t="shared" si="23"/>
        <v>0</v>
      </c>
      <c r="X30" s="3">
        <f t="shared" si="23"/>
        <v>0</v>
      </c>
      <c r="Y30" s="3">
        <f t="shared" ref="Y30:Y32" si="24">$G30*AU30</f>
        <v>0</v>
      </c>
      <c r="Z30" s="1">
        <f>VLOOKUP($A30,Servings!$C:$K,2,FALSE)</f>
        <v>28.34</v>
      </c>
      <c r="AA30" s="1" t="str">
        <f>VLOOKUP($A30,Servings!$C:$K,3,FALSE)</f>
        <v>oz</v>
      </c>
      <c r="AB30" s="1">
        <f>VLOOKUP($A30,Servings!$C:$K,4,FALSE)</f>
        <v>24</v>
      </c>
      <c r="AC30" s="1" t="str">
        <f>VLOOKUP($A30,Servings!$C:$K,5,FALSE)</f>
        <v>nuts</v>
      </c>
      <c r="AD30" s="10">
        <f>VLOOKUP($A30,Servings!$C:$K,6,FALSE)</f>
        <v>160</v>
      </c>
      <c r="AE30" s="1">
        <f>VLOOKUP($A30,Servings!$C:$K,7,FALSE)</f>
        <v>14</v>
      </c>
      <c r="AF30" s="1">
        <f>VLOOKUP($A30,Servings!$C:$K,8,FALSE)</f>
        <v>6</v>
      </c>
      <c r="AG30" s="1">
        <f>VLOOKUP($A30,Servings!$C:$K,9,FALSE)</f>
        <v>6</v>
      </c>
      <c r="AH30">
        <f>VLOOKUP($A30,Servings!$C:$Y,10,FALSE)</f>
        <v>0</v>
      </c>
      <c r="AI30">
        <f>VLOOKUP($A30,Servings!$C:$Y,11,FALSE)</f>
        <v>70</v>
      </c>
      <c r="AJ30">
        <f>VLOOKUP($A30,Servings!$C:$Y,12,FALSE)</f>
        <v>3</v>
      </c>
      <c r="AK30">
        <f>VLOOKUP($A30,Servings!$C:$Y,13,FALSE)</f>
        <v>1.1000000000000001</v>
      </c>
      <c r="AL30">
        <f>VLOOKUP($A30,Servings!$C:$Y,14,FALSE)</f>
        <v>9</v>
      </c>
      <c r="AM30">
        <f>VLOOKUP($A30,Servings!$C:$Y,15,FALSE)</f>
        <v>3.5</v>
      </c>
      <c r="AN30">
        <f>VLOOKUP($A30,Servings!$C:$Y,16,FALSE)</f>
        <v>200</v>
      </c>
      <c r="AO30">
        <f>VLOOKUP($A30,Servings!$C:$Y,17,FALSE)</f>
        <v>1</v>
      </c>
      <c r="AP30">
        <f>VLOOKUP($A30,Servings!$C:$Y,18,FALSE)</f>
        <v>0</v>
      </c>
      <c r="AQ30">
        <f>VLOOKUP($A30,Servings!$C:$Y,19,FALSE)</f>
        <v>1</v>
      </c>
      <c r="AR30">
        <f>VLOOKUP($A30,Servings!$C:$Y,20,FALSE)</f>
        <v>0</v>
      </c>
      <c r="AS30">
        <f>VLOOKUP($A30,Servings!$C:$Y,21,FALSE)</f>
        <v>0</v>
      </c>
      <c r="AT30">
        <f>VLOOKUP($A30,Servings!$C:$Y,22,FALSE)</f>
        <v>0</v>
      </c>
      <c r="AU30">
        <f>VLOOKUP($A30,Servings!$C:$Y,23,FALSE)</f>
        <v>0</v>
      </c>
    </row>
    <row r="31" spans="1:47" x14ac:dyDescent="0.25">
      <c r="A31" s="1" t="s">
        <v>96</v>
      </c>
      <c r="B31" s="1">
        <v>127</v>
      </c>
      <c r="C31" s="1" t="str">
        <f>IF(IFERROR(VLOOKUP(A31, Servings!C:G, 3, FALSE), "")=0, "", IFERROR(VLOOKUP(A31, Servings!C:G, 3, FALSE), ""))</f>
        <v>g</v>
      </c>
      <c r="D31" s="1" t="str">
        <f>IF(IFERROR(VLOOKUP(A31, Servings!C:G, 5, FALSE), "")=0, "", IFERROR(VLOOKUP(A31, Servings!C:G, 5, FALSE), ""))</f>
        <v>serving</v>
      </c>
      <c r="E31" s="1" t="s">
        <v>16</v>
      </c>
      <c r="F31" s="1" t="s">
        <v>159</v>
      </c>
      <c r="G31" s="2">
        <f t="shared" si="1"/>
        <v>1.1339285714285714</v>
      </c>
      <c r="H31" s="3">
        <f t="shared" si="2"/>
        <v>136.07142857142856</v>
      </c>
      <c r="I31" s="3">
        <f t="shared" si="23"/>
        <v>2.8348214285714284</v>
      </c>
      <c r="J31" s="3">
        <f t="shared" si="23"/>
        <v>0</v>
      </c>
      <c r="K31" s="3">
        <f t="shared" si="23"/>
        <v>26.080357142857142</v>
      </c>
      <c r="L31" s="3">
        <f t="shared" si="23"/>
        <v>0</v>
      </c>
      <c r="M31" s="3">
        <f t="shared" si="23"/>
        <v>0</v>
      </c>
      <c r="N31" s="3">
        <f t="shared" si="23"/>
        <v>0</v>
      </c>
      <c r="O31" s="3">
        <f t="shared" si="23"/>
        <v>0</v>
      </c>
      <c r="P31" s="3">
        <f t="shared" si="23"/>
        <v>0</v>
      </c>
      <c r="Q31" s="3">
        <f t="shared" si="23"/>
        <v>0</v>
      </c>
      <c r="R31" s="3">
        <f t="shared" si="23"/>
        <v>0</v>
      </c>
      <c r="S31" s="3">
        <f t="shared" si="23"/>
        <v>0</v>
      </c>
      <c r="T31" s="3">
        <f t="shared" si="23"/>
        <v>0</v>
      </c>
      <c r="U31" s="3">
        <f t="shared" si="23"/>
        <v>0</v>
      </c>
      <c r="V31" s="3">
        <f t="shared" si="23"/>
        <v>0</v>
      </c>
      <c r="W31" s="3">
        <f t="shared" si="23"/>
        <v>0</v>
      </c>
      <c r="X31" s="3">
        <f t="shared" si="23"/>
        <v>0</v>
      </c>
      <c r="Y31" s="3">
        <f t="shared" si="24"/>
        <v>0</v>
      </c>
      <c r="Z31" s="1">
        <f>VLOOKUP($A31,Servings!$C:$K,2,FALSE)</f>
        <v>112</v>
      </c>
      <c r="AA31" s="1" t="str">
        <f>VLOOKUP($A31,Servings!$C:$K,3,FALSE)</f>
        <v>g</v>
      </c>
      <c r="AB31" s="1">
        <f>VLOOKUP($A31,Servings!$C:$K,4,FALSE)</f>
        <v>1</v>
      </c>
      <c r="AC31" s="1" t="str">
        <f>VLOOKUP($A31,Servings!$C:$K,5,FALSE)</f>
        <v>serving</v>
      </c>
      <c r="AD31" s="10">
        <f>VLOOKUP($A31,Servings!$C:$K,6,FALSE)</f>
        <v>120</v>
      </c>
      <c r="AE31" s="1">
        <f>VLOOKUP($A31,Servings!$C:$K,7,FALSE)</f>
        <v>2.5</v>
      </c>
      <c r="AF31" s="1">
        <f>VLOOKUP($A31,Servings!$C:$K,8,FALSE)</f>
        <v>0</v>
      </c>
      <c r="AG31" s="1">
        <f>VLOOKUP($A31,Servings!$C:$K,9,FALSE)</f>
        <v>23</v>
      </c>
      <c r="AH31">
        <f>VLOOKUP($A31,Servings!$C:$Y,10,FALSE)</f>
        <v>0</v>
      </c>
      <c r="AI31">
        <f>VLOOKUP($A31,Servings!$C:$Y,11,FALSE)</f>
        <v>0</v>
      </c>
      <c r="AJ31">
        <f>VLOOKUP($A31,Servings!$C:$Y,12,FALSE)</f>
        <v>0</v>
      </c>
      <c r="AK31">
        <f>VLOOKUP($A31,Servings!$C:$Y,13,FALSE)</f>
        <v>0</v>
      </c>
      <c r="AL31">
        <f>VLOOKUP($A31,Servings!$C:$Y,14,FALSE)</f>
        <v>0</v>
      </c>
      <c r="AM31">
        <f>VLOOKUP($A31,Servings!$C:$Y,15,FALSE)</f>
        <v>0</v>
      </c>
      <c r="AN31">
        <f>VLOOKUP($A31,Servings!$C:$Y,16,FALSE)</f>
        <v>0</v>
      </c>
      <c r="AO31">
        <f>VLOOKUP($A31,Servings!$C:$Y,17,FALSE)</f>
        <v>0</v>
      </c>
      <c r="AP31">
        <f>VLOOKUP($A31,Servings!$C:$Y,18,FALSE)</f>
        <v>0</v>
      </c>
      <c r="AQ31">
        <f>VLOOKUP($A31,Servings!$C:$Y,19,FALSE)</f>
        <v>0</v>
      </c>
      <c r="AR31">
        <f>VLOOKUP($A31,Servings!$C:$Y,20,FALSE)</f>
        <v>0</v>
      </c>
      <c r="AS31">
        <f>VLOOKUP($A31,Servings!$C:$Y,21,FALSE)</f>
        <v>0</v>
      </c>
      <c r="AT31">
        <f>VLOOKUP($A31,Servings!$C:$Y,22,FALSE)</f>
        <v>0</v>
      </c>
      <c r="AU31">
        <f>VLOOKUP($A31,Servings!$C:$Y,23,FALSE)</f>
        <v>0</v>
      </c>
    </row>
    <row r="32" spans="1:47" x14ac:dyDescent="0.25">
      <c r="A32" s="1" t="s">
        <v>23</v>
      </c>
      <c r="B32" s="1">
        <v>255</v>
      </c>
      <c r="C32" s="1" t="str">
        <f>IF(IFERROR(VLOOKUP(A32, Servings!C:G, 3, FALSE), "")=0, "", IFERROR(VLOOKUP(A32, Servings!C:G, 3, FALSE), ""))</f>
        <v>g</v>
      </c>
      <c r="D32" s="1" t="str">
        <f>IF(IFERROR(VLOOKUP(A32, Servings!C:G, 5, FALSE), "")=0, "", IFERROR(VLOOKUP(A32, Servings!C:G, 5, FALSE), ""))</f>
        <v/>
      </c>
      <c r="E32" s="1" t="s">
        <v>16</v>
      </c>
      <c r="F32" s="1" t="s">
        <v>159</v>
      </c>
      <c r="G32" s="2">
        <f t="shared" si="1"/>
        <v>1.4166666666666667</v>
      </c>
      <c r="H32" s="3">
        <f t="shared" si="2"/>
        <v>302.22222217500001</v>
      </c>
      <c r="I32" s="3">
        <f t="shared" si="23"/>
        <v>0</v>
      </c>
      <c r="J32" s="3">
        <f t="shared" si="23"/>
        <v>68</v>
      </c>
      <c r="K32" s="3">
        <f t="shared" si="23"/>
        <v>5.666666666666667</v>
      </c>
      <c r="L32" s="3">
        <f t="shared" si="23"/>
        <v>0</v>
      </c>
      <c r="M32" s="3">
        <f t="shared" si="23"/>
        <v>3.7777777782499999</v>
      </c>
      <c r="N32" s="3">
        <f t="shared" si="23"/>
        <v>0</v>
      </c>
      <c r="O32" s="3">
        <f t="shared" si="23"/>
        <v>0</v>
      </c>
      <c r="P32" s="3">
        <f t="shared" si="23"/>
        <v>0</v>
      </c>
      <c r="Q32" s="3">
        <f t="shared" si="23"/>
        <v>0</v>
      </c>
      <c r="R32" s="3">
        <f t="shared" si="23"/>
        <v>0</v>
      </c>
      <c r="S32" s="3">
        <f t="shared" si="23"/>
        <v>0</v>
      </c>
      <c r="T32" s="3">
        <f t="shared" si="23"/>
        <v>0</v>
      </c>
      <c r="U32" s="3">
        <f t="shared" si="23"/>
        <v>0</v>
      </c>
      <c r="V32" s="3">
        <f t="shared" si="23"/>
        <v>0</v>
      </c>
      <c r="W32" s="3">
        <f t="shared" si="23"/>
        <v>0</v>
      </c>
      <c r="X32" s="3">
        <f t="shared" si="23"/>
        <v>0</v>
      </c>
      <c r="Y32" s="3">
        <f t="shared" si="24"/>
        <v>0</v>
      </c>
      <c r="Z32" s="1">
        <f>VLOOKUP($A32,Servings!$C:$K,2,FALSE)</f>
        <v>180</v>
      </c>
      <c r="AA32" s="1" t="str">
        <f>VLOOKUP($A32,Servings!$C:$K,3,FALSE)</f>
        <v>g</v>
      </c>
      <c r="AB32" s="1">
        <f>VLOOKUP($A32,Servings!$C:$K,4,FALSE)</f>
        <v>0</v>
      </c>
      <c r="AC32" s="1" t="str">
        <f>VLOOKUP($A32,Servings!$C:$K,5,FALSE)</f>
        <v/>
      </c>
      <c r="AD32" s="10">
        <f>VLOOKUP($A32,Servings!$C:$K,6,FALSE)</f>
        <v>213.33333329999999</v>
      </c>
      <c r="AE32" s="1">
        <f>VLOOKUP($A32,Servings!$C:$K,7,FALSE)</f>
        <v>0</v>
      </c>
      <c r="AF32" s="1">
        <f>VLOOKUP($A32,Servings!$C:$K,8,FALSE)</f>
        <v>48</v>
      </c>
      <c r="AG32" s="1">
        <f>VLOOKUP($A32,Servings!$C:$K,9,FALSE)</f>
        <v>4</v>
      </c>
      <c r="AH32">
        <f>VLOOKUP($A32,Servings!$C:$Y,10,FALSE)</f>
        <v>0</v>
      </c>
      <c r="AI32">
        <f>VLOOKUP($A32,Servings!$C:$Y,11,FALSE)</f>
        <v>2.6666666669999999</v>
      </c>
      <c r="AJ32">
        <f>VLOOKUP($A32,Servings!$C:$Y,12,FALSE)</f>
        <v>0</v>
      </c>
      <c r="AK32">
        <f>VLOOKUP($A32,Servings!$C:$Y,13,FALSE)</f>
        <v>0</v>
      </c>
      <c r="AL32">
        <f>VLOOKUP($A32,Servings!$C:$Y,14,FALSE)</f>
        <v>0</v>
      </c>
      <c r="AM32">
        <f>VLOOKUP($A32,Servings!$C:$Y,15,FALSE)</f>
        <v>0</v>
      </c>
      <c r="AN32">
        <f>VLOOKUP($A32,Servings!$C:$Y,16,FALSE)</f>
        <v>0</v>
      </c>
      <c r="AO32">
        <f>VLOOKUP($A32,Servings!$C:$Y,17,FALSE)</f>
        <v>0</v>
      </c>
      <c r="AP32">
        <f>VLOOKUP($A32,Servings!$C:$Y,18,FALSE)</f>
        <v>0</v>
      </c>
      <c r="AQ32">
        <f>VLOOKUP($A32,Servings!$C:$Y,19,FALSE)</f>
        <v>0</v>
      </c>
      <c r="AR32">
        <f>VLOOKUP($A32,Servings!$C:$Y,20,FALSE)</f>
        <v>0</v>
      </c>
      <c r="AS32">
        <f>VLOOKUP($A32,Servings!$C:$Y,21,FALSE)</f>
        <v>0</v>
      </c>
      <c r="AT32">
        <f>VLOOKUP($A32,Servings!$C:$Y,22,FALSE)</f>
        <v>0</v>
      </c>
      <c r="AU32">
        <f>VLOOKUP($A32,Servings!$C:$Y,23,FALSE)</f>
        <v>0</v>
      </c>
    </row>
  </sheetData>
  <conditionalFormatting sqref="H10">
    <cfRule type="colorScale" priority="31">
      <colorScale>
        <cfvo type="num" val="-300"/>
        <cfvo type="num" val="0"/>
        <cfvo type="num" val="300"/>
        <color rgb="FF5A8AC6"/>
        <color rgb="FFFCFCFF"/>
        <color rgb="FFF8696B"/>
      </colorScale>
    </cfRule>
  </conditionalFormatting>
  <conditionalFormatting sqref="I10">
    <cfRule type="colorScale" priority="30">
      <colorScale>
        <cfvo type="formula" val="-$I$6"/>
        <cfvo type="num" val="0"/>
        <cfvo type="formula" val="$I$6"/>
        <color rgb="FF5A8AC6"/>
        <color rgb="FFFCFCFF"/>
        <color rgb="FFF8696B"/>
      </colorScale>
    </cfRule>
  </conditionalFormatting>
  <conditionalFormatting sqref="J10">
    <cfRule type="colorScale" priority="29">
      <colorScale>
        <cfvo type="formula" val="-$J$6"/>
        <cfvo type="num" val="0"/>
        <cfvo type="formula" val="$J$6"/>
        <color rgb="FF5A8AC6"/>
        <color rgb="FFFCFCFF"/>
        <color rgb="FFF8696B"/>
      </colorScale>
    </cfRule>
  </conditionalFormatting>
  <conditionalFormatting sqref="K10">
    <cfRule type="colorScale" priority="28">
      <colorScale>
        <cfvo type="formula" val="-$K$6"/>
        <cfvo type="num" val="0"/>
        <cfvo type="num" val="&quot;$K$6&quot;"/>
        <color rgb="FF5A8AC6"/>
        <color rgb="FFFCFCFF"/>
        <color rgb="FFF8696B"/>
      </colorScale>
    </cfRule>
  </conditionalFormatting>
  <conditionalFormatting sqref="L10">
    <cfRule type="colorScale" priority="8">
      <colorScale>
        <cfvo type="num" val="0"/>
        <cfvo type="formula" val="$L$6"/>
        <color theme="0"/>
        <color rgb="FFF8696B"/>
      </colorScale>
    </cfRule>
  </conditionalFormatting>
  <conditionalFormatting sqref="M10">
    <cfRule type="colorScale" priority="26">
      <colorScale>
        <cfvo type="formula" val="-$M$6"/>
        <cfvo type="num" val="0"/>
        <cfvo type="formula" val="$M$6"/>
        <color rgb="FF5A8AC6"/>
        <color rgb="FFFCFCFF"/>
        <color rgb="FFF8696B"/>
      </colorScale>
    </cfRule>
  </conditionalFormatting>
  <conditionalFormatting sqref="N10">
    <cfRule type="colorScale" priority="25">
      <colorScale>
        <cfvo type="formula" val="-$N$6"/>
        <cfvo type="num" val="0"/>
        <cfvo type="formula" val="$N$6"/>
        <color rgb="FF5A8AC6"/>
        <color rgb="FFFCFCFF"/>
        <color rgb="FFF8696B"/>
      </colorScale>
    </cfRule>
  </conditionalFormatting>
  <conditionalFormatting sqref="O10">
    <cfRule type="colorScale" priority="24">
      <colorScale>
        <cfvo type="formula" val="-$O$6"/>
        <cfvo type="num" val="0"/>
        <cfvo type="formula" val="$O$6"/>
        <color rgb="FF5A8AC6"/>
        <color rgb="FFFCFCFF"/>
        <color rgb="FFF8696B"/>
      </colorScale>
    </cfRule>
  </conditionalFormatting>
  <conditionalFormatting sqref="R10">
    <cfRule type="colorScale" priority="21">
      <colorScale>
        <cfvo type="formula" val="-$R$6"/>
        <cfvo type="num" val="0"/>
        <cfvo type="formula" val="$R$6"/>
        <color rgb="FF5A8AC6"/>
        <color rgb="FFFCFCFF"/>
        <color rgb="FFF8696B"/>
      </colorScale>
    </cfRule>
  </conditionalFormatting>
  <conditionalFormatting sqref="S10">
    <cfRule type="colorScale" priority="2">
      <colorScale>
        <cfvo type="num" val="0"/>
        <cfvo type="formula" val="$S$6"/>
        <color theme="0"/>
        <color rgb="FFF8696B"/>
      </colorScale>
    </cfRule>
  </conditionalFormatting>
  <conditionalFormatting sqref="T10">
    <cfRule type="colorScale" priority="1">
      <colorScale>
        <cfvo type="num" val="0"/>
        <cfvo type="formula" val="$T$6"/>
        <color theme="0"/>
        <color rgb="FFF8696B"/>
      </colorScale>
    </cfRule>
  </conditionalFormatting>
  <conditionalFormatting sqref="U10">
    <cfRule type="colorScale" priority="18">
      <colorScale>
        <cfvo type="formula" val="-$U$6"/>
        <cfvo type="num" val="0"/>
        <cfvo type="formula" val="$U$6"/>
        <color rgb="FF5A8AC6"/>
        <color rgb="FFFCFCFF"/>
        <color rgb="FFF8696B"/>
      </colorScale>
    </cfRule>
  </conditionalFormatting>
  <conditionalFormatting sqref="V10">
    <cfRule type="colorScale" priority="4">
      <colorScale>
        <cfvo type="formula" val="-$V$6"/>
        <cfvo type="formula" val="$V$6"/>
        <color theme="0"/>
        <color rgb="FFF8696B"/>
      </colorScale>
    </cfRule>
  </conditionalFormatting>
  <conditionalFormatting sqref="W10">
    <cfRule type="colorScale" priority="10">
      <colorScale>
        <cfvo type="formula" val="-$W$6"/>
        <cfvo type="num" val="0"/>
        <color rgb="FF5A8AC6"/>
        <color theme="0"/>
      </colorScale>
    </cfRule>
  </conditionalFormatting>
  <conditionalFormatting sqref="X10">
    <cfRule type="colorScale" priority="3">
      <colorScale>
        <cfvo type="formula" val="-$X$6"/>
        <cfvo type="num" val="0"/>
        <color rgb="FF5A8AC6"/>
        <color theme="0"/>
      </colorScale>
    </cfRule>
  </conditionalFormatting>
  <conditionalFormatting sqref="Y10">
    <cfRule type="colorScale" priority="11">
      <colorScale>
        <cfvo type="formula" val="-$Y$6"/>
        <cfvo type="formula" val="$Y$6"/>
        <color rgb="FF5A8AC6"/>
        <color theme="0"/>
      </colorScale>
    </cfRule>
  </conditionalFormatting>
  <conditionalFormatting sqref="L13:L26 L28:L32">
    <cfRule type="colorScale" priority="47">
      <colorScale>
        <cfvo type="min"/>
        <cfvo type="num" val="20"/>
        <color rgb="FFFCFCFF"/>
        <color rgb="FFF8696B"/>
      </colorScale>
    </cfRule>
  </conditionalFormatting>
  <conditionalFormatting sqref="S13:S26 S28:S32">
    <cfRule type="colorScale" priority="49">
      <colorScale>
        <cfvo type="min"/>
        <cfvo type="num" val="20"/>
        <color rgb="FFFCFCFF"/>
        <color rgb="FFF8696B"/>
      </colorScale>
    </cfRule>
  </conditionalFormatting>
  <dataValidations count="4">
    <dataValidation type="list" allowBlank="1" showInputMessage="1" showErrorMessage="1" sqref="G10" xr:uid="{5647FC61-D3AE-4988-B4FE-1E661C2C31AE}">
      <formula1>Type_of_day</formula1>
    </dataValidation>
    <dataValidation type="list" allowBlank="1" showInputMessage="1" showErrorMessage="1" sqref="F13:F32" xr:uid="{3960EBA0-98EE-405E-8F37-63BB404D6435}">
      <formula1>MealTime</formula1>
    </dataValidation>
    <dataValidation type="list" allowBlank="1" showInputMessage="1" showErrorMessage="1" sqref="A13:A32" xr:uid="{2A916FC3-3D3A-4C45-92F7-C9DEA507E334}">
      <formula1>food_name</formula1>
    </dataValidation>
    <dataValidation type="list" allowBlank="1" showInputMessage="1" showErrorMessage="1" sqref="E13:E32" xr:uid="{9E808582-D0E7-4F9D-9827-AAE17059F49B}">
      <formula1>OFFSET($C13,0,0,1,IF(D13&lt;&gt;"",2,1))</formula1>
    </dataValidation>
  </dataValidations>
  <pageMargins left="0.7" right="0.7" top="0.75" bottom="0.75" header="0.3" footer="0.3"/>
  <pageSetup scale="4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0 9 b 5 b 0 6 - 2 3 3 3 - 4 8 e d - b 8 e 4 - 2 1 8 e 5 7 0 4 8 0 6 6 "   x m l n s = " h t t p : / / s c h e m a s . m i c r o s o f t . c o m / D a t a M a s h u p " > A A A A A P g E A A B Q S w M E F A A C A A g A S Z Z 0 V / 2 J y o K k A A A A 9 w A A A B I A H A B D b 2 5 m a W c v U G F j a 2 F n Z S 5 4 b W w g o h g A K K A U A A A A A A A A A A A A A A A A A A A A A A A A A A A A h Y + 9 D o I w H M R f h X S n X z o Y U s r g K o k J 0 b g 2 p U I j / D G 0 W N 7 N w U f y F c Q o 6 u Z w w 9 3 9 h r v 7 9 S a y s W 2 i i + m d 7 S B F D F M U G d B d a a F K 0 e C P 8 Q p l U m y V P q n K R B M M L h l d m a L a + 3 N C S A g B h w X u + o p w S h k 5 5 J t C 1 6 Z V 6 A P b / 3 B s w X k F 2 i A p 9 q 8 x k m P G J 7 E l x 1 S Q O R W 5 h S / B p 8 H P 9 i c U 6 6 H x Q 2 + k g X h X C D J b Q d 4 n 5 A N Q S w M E F A A C A A g A S Z Z 0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m W d F c e 7 g / F 8 g E A A L Y E A A A T A B w A R m 9 y b X V s Y X M v U 2 V j d G l v b j E u b S C i G A A o o B Q A A A A A A A A A A A A A A A A A A A A A A A A A A A C N U 0 2 L 2 z A Q v Q f y H 4 x 7 S c A J J G y 2 0 M W H 4 r S 0 0 I 8 t S U / r x S j S O F G x J F c j u e s u + 9 8 7 x g 5 Z E i 1 b X y z N e / N m 3 j B C 4 E 4 a H W 3 6 / + J m P B q P 8 M A s C I r Z R u p 9 l E Y V u P E o o m 9 j v O V A k Q y b + d p w r 0 C 7 y U d Z w T w z 2 t E F J 3 H 2 L v + J Y D F n W t g 2 / 6 5 h b W U D + Z F v M M 9 I B w G L W 2 t + U W X M r 1 b X v / + o h 0 X Z v B U z D 7 t 9 W a + w h r 9 s d t u 6 g 9 G z 0 t j Z e j M j y e e R r 1 / y o c s 5 x y a e J n d r q K S S D m w a J 3 E S Z a b y S m O 6 X C X R B 8 2 N I G q 6 W K 6 W S f T D G w c b 1 1 a Q n o 7 z b 0 b D / T T p 7 b 6 J q U F F m I g + A R P k K S b v W 7 Y j 4 o A M 8 U k / m S S 6 G + L v q 2 r D W c U s p s 7 6 5 5 L Z g e k 9 K W 7 b G k 5 y W 8 s 0 k i X V d 9 y B O A n U T x 4 f 4 9 I Y U e y Y J T t A H h 1 x I w c P 7 i m J B l A K i n / W 7 v p q 3 i m d A M 3 U Z Y o C Z y U v s J 9 k w Z T x 2 h 1 Z 2 q s d 2 B D P a + k u t I 6 g A O R W 1 t 1 S F S Q R U A s x F T D 0 F r o t u V C m a R o r A Q N S J Q u 1 y 5 n d m U M r L H M Q g G t L g 5 U 6 g D A h Q B T o 9 6 w b + P k c q Q 8 u g 4 5 K S a f L B G l N q I o y m u a M z P m u Q V G E T d S m a v + H 5 R h i 3 9 V Z 9 d d S k d 5 E M K + z H + C 7 b l E H r b O U R j q m p C 7 Y y x B / G T p b 2 a f p e C R 1 8 N H c / A N Q S w E C L Q A U A A I A C A B J l n R X / Y n K g q Q A A A D 3 A A A A E g A A A A A A A A A A A A A A A A A A A A A A Q 2 9 u Z m l n L 1 B h Y 2 t h Z 2 U u e G 1 s U E s B A i 0 A F A A C A A g A S Z Z 0 V w / K 6 a u k A A A A 6 Q A A A B M A A A A A A A A A A A A A A A A A 8 A A A A F t D b 2 5 0 Z W 5 0 X 1 R 5 c G V z X S 5 4 b W x Q S w E C L Q A U A A I A C A B J l n R X H u 4 P x f I B A A C 2 B A A A E w A A A A A A A A A A A A A A A A D h A Q A A R m 9 y b X V s Y X M v U 2 V j d G l v b j E u b V B L B Q Y A A A A A A w A D A M I A A A A g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q F w A A A A A A A E g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l c n Z p b m c i I C 8 + P E V u d H J 5 I F R 5 c G U 9 I k Z p b G x l Z E N v b X B s Z X R l U m V z d W x 0 V G 9 X b 3 J r c 2 h l Z X Q i I F Z h b H V l P S J s M S I g L z 4 8 R W 5 0 c n k g V H l w Z T 0 i R m l s b E N v d W 5 0 I i B W Y W x 1 Z T 0 i b D g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w V D I z O j U w O j E 5 L j E 3 O T k z O D Z a I i A v P j x F b n R y e S B U e X B l P S J G a W x s Q 2 9 s d W 1 u V H l w Z X M i I F Z h b H V l P S J z Q m d N R 0 J R W U Z C Z 1 V G Q l F V R E J R T U Z C U V V E Q l F N R k F 3 T U R B d z 0 9 I i A v P j x F b n R y e S B U e X B l P S J G a W x s Q 2 9 s d W 1 u T m F t Z X M i I F Z h b H V l P S J z W y Z x d W 9 0 O 2 Z v b 2 R f Y m F y Y 2 9 k Z S Z x d W 9 0 O y w m c X V v d D t m b 2 9 k X 2 l k J n F 1 b 3 Q 7 L C Z x d W 9 0 O 2 Z v b 2 R f b m F t Z S Z x d W 9 0 O y w m c X V v d D t t Z X R y a W N f c 2 V y d m l u Z 1 9 h b W 9 1 b n Q m c X V v d D s s J n F 1 b 3 Q 7 b W V 0 c m l j X 3 N l c n Z p b m d f d W 5 p d C Z x d W 9 0 O y w m c X V v d D t z Z X J 2 a W 5 n X 2 R l c 2 N y a X B 0 a W 9 u X 2 5 1 b S Z x d W 9 0 O y w m c X V v d D t z Z X J 2 a W 5 n X 2 R l c 2 N y a X B 0 a W 9 u X 2 1 l Y X N 1 c m V t Z W 5 0 J n F 1 b 3 Q 7 L C Z x d W 9 0 O 2 N h b G 9 y a W V z J n F 1 b 3 Q 7 L C Z x d W 9 0 O 2 Z h d C Z x d W 9 0 O y w m c X V v d D t j Y X J i b 2 h 5 Z H J h d G U m c X V v d D s s J n F 1 b 3 Q 7 c H J v d G V p b i Z x d W 9 0 O y w m c X V v d D t h Z G R l Z F 9 z d W d h c n M m c X V v d D s s J n F 1 b 3 Q 7 Y 2 F s Y 2 l 1 b S Z x d W 9 0 O y w m c X V v d D t m a W J l c i Z x d W 9 0 O y w m c X V v d D t p c m 9 u J n F 1 b 3 Q 7 L C Z x d W 9 0 O 2 1 v b m 9 1 b n N h d H V y Y X R l Z F 9 m Y X Q m c X V v d D s s J n F 1 b 3 Q 7 c G 9 s e X V u c 2 F 0 d X J h d G V k X 2 Z h d C Z x d W 9 0 O y w m c X V v d D t w b 3 R h c 3 N p d W 0 m c X V v d D s s J n F 1 b 3 Q 7 c 2 F 0 d X J h d G V k X 2 Z h d C Z x d W 9 0 O y w m c X V v d D t z b 2 R p d W 0 m c X V v d D s s J n F 1 b 3 Q 7 c 3 V n Y X I m c X V v d D s s J n F 1 b 3 Q 7 d H J h b n N f Z m F 0 J n F 1 b 3 Q 7 L C Z x d W 9 0 O 3 Z p d G F t a W 5 f Y S Z x d W 9 0 O y w m c X V v d D t 2 a X R h b W l u X 2 M m c X V v d D s s J n F 1 b 3 Q 7 d m l 0 Y W 1 p b l 9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c n Z p b m c v Q X V 0 b 1 J l b W 9 2 Z W R D b 2 x 1 b W 5 z M S 5 7 Z m 9 v Z F 9 i Y X J j b 2 R l L D B 9 J n F 1 b 3 Q 7 L C Z x d W 9 0 O 1 N l Y 3 R p b 2 4 x L 1 N l c n Z p b m c v Q X V 0 b 1 J l b W 9 2 Z W R D b 2 x 1 b W 5 z M S 5 7 Z m 9 v Z F 9 p Z C w x f S Z x d W 9 0 O y w m c X V v d D t T Z W N 0 a W 9 u M S 9 T Z X J 2 a W 5 n L 0 F 1 d G 9 S Z W 1 v d m V k Q 2 9 s d W 1 u c z E u e 2 Z v b 2 R f b m F t Z S w y f S Z x d W 9 0 O y w m c X V v d D t T Z W N 0 a W 9 u M S 9 T Z X J 2 a W 5 n L 0 F 1 d G 9 S Z W 1 v d m V k Q 2 9 s d W 1 u c z E u e 2 1 l d H J p Y 1 9 z Z X J 2 a W 5 n X 2 F t b 3 V u d C w z f S Z x d W 9 0 O y w m c X V v d D t T Z W N 0 a W 9 u M S 9 T Z X J 2 a W 5 n L 0 F 1 d G 9 S Z W 1 v d m V k Q 2 9 s d W 1 u c z E u e 2 1 l d H J p Y 1 9 z Z X J 2 a W 5 n X 3 V u a X Q s N H 0 m c X V v d D s s J n F 1 b 3 Q 7 U 2 V j d G l v b j E v U 2 V y d m l u Z y 9 B d X R v U m V t b 3 Z l Z E N v b H V t b n M x L n t z Z X J 2 a W 5 n X 2 R l c 2 N y a X B 0 a W 9 u X 2 5 1 b S w 1 f S Z x d W 9 0 O y w m c X V v d D t T Z W N 0 a W 9 u M S 9 T Z X J 2 a W 5 n L 0 F 1 d G 9 S Z W 1 v d m V k Q 2 9 s d W 1 u c z E u e 3 N l c n Z p b m d f Z G V z Y 3 J p c H R p b 2 5 f b W V h c 3 V y Z W 1 l b n Q s N n 0 m c X V v d D s s J n F 1 b 3 Q 7 U 2 V j d G l v b j E v U 2 V y d m l u Z y 9 B d X R v U m V t b 3 Z l Z E N v b H V t b n M x L n t j Y W x v c m l l c y w 3 f S Z x d W 9 0 O y w m c X V v d D t T Z W N 0 a W 9 u M S 9 T Z X J 2 a W 5 n L 0 F 1 d G 9 S Z W 1 v d m V k Q 2 9 s d W 1 u c z E u e 2 Z h d C w 4 f S Z x d W 9 0 O y w m c X V v d D t T Z W N 0 a W 9 u M S 9 T Z X J 2 a W 5 n L 0 F 1 d G 9 S Z W 1 v d m V k Q 2 9 s d W 1 u c z E u e 2 N h c m J v a H l k c m F 0 Z S w 5 f S Z x d W 9 0 O y w m c X V v d D t T Z W N 0 a W 9 u M S 9 T Z X J 2 a W 5 n L 0 F 1 d G 9 S Z W 1 v d m V k Q 2 9 s d W 1 u c z E u e 3 B y b 3 R l a W 4 s M T B 9 J n F 1 b 3 Q 7 L C Z x d W 9 0 O 1 N l Y 3 R p b 2 4 x L 1 N l c n Z p b m c v Q X V 0 b 1 J l b W 9 2 Z W R D b 2 x 1 b W 5 z M S 5 7 Y W R k Z W R f c 3 V n Y X J z L D E x f S Z x d W 9 0 O y w m c X V v d D t T Z W N 0 a W 9 u M S 9 T Z X J 2 a W 5 n L 0 F 1 d G 9 S Z W 1 v d m V k Q 2 9 s d W 1 u c z E u e 2 N h b G N p d W 0 s M T J 9 J n F 1 b 3 Q 7 L C Z x d W 9 0 O 1 N l Y 3 R p b 2 4 x L 1 N l c n Z p b m c v Q X V 0 b 1 J l b W 9 2 Z W R D b 2 x 1 b W 5 z M S 5 7 Z m l i Z X I s M T N 9 J n F 1 b 3 Q 7 L C Z x d W 9 0 O 1 N l Y 3 R p b 2 4 x L 1 N l c n Z p b m c v Q X V 0 b 1 J l b W 9 2 Z W R D b 2 x 1 b W 5 z M S 5 7 a X J v b i w x N H 0 m c X V v d D s s J n F 1 b 3 Q 7 U 2 V j d G l v b j E v U 2 V y d m l u Z y 9 B d X R v U m V t b 3 Z l Z E N v b H V t b n M x L n t t b 2 5 v d W 5 z Y X R 1 c m F 0 Z W R f Z m F 0 L D E 1 f S Z x d W 9 0 O y w m c X V v d D t T Z W N 0 a W 9 u M S 9 T Z X J 2 a W 5 n L 0 F 1 d G 9 S Z W 1 v d m V k Q 2 9 s d W 1 u c z E u e 3 B v b H l 1 b n N h d H V y Y X R l Z F 9 m Y X Q s M T Z 9 J n F 1 b 3 Q 7 L C Z x d W 9 0 O 1 N l Y 3 R p b 2 4 x L 1 N l c n Z p b m c v Q X V 0 b 1 J l b W 9 2 Z W R D b 2 x 1 b W 5 z M S 5 7 c G 9 0 Y X N z a X V t L D E 3 f S Z x d W 9 0 O y w m c X V v d D t T Z W N 0 a W 9 u M S 9 T Z X J 2 a W 5 n L 0 F 1 d G 9 S Z W 1 v d m V k Q 2 9 s d W 1 u c z E u e 3 N h d H V y Y X R l Z F 9 m Y X Q s M T h 9 J n F 1 b 3 Q 7 L C Z x d W 9 0 O 1 N l Y 3 R p b 2 4 x L 1 N l c n Z p b m c v Q X V 0 b 1 J l b W 9 2 Z W R D b 2 x 1 b W 5 z M S 5 7 c 2 9 k a X V t L D E 5 f S Z x d W 9 0 O y w m c X V v d D t T Z W N 0 a W 9 u M S 9 T Z X J 2 a W 5 n L 0 F 1 d G 9 S Z W 1 v d m V k Q 2 9 s d W 1 u c z E u e 3 N 1 Z 2 F y L D I w f S Z x d W 9 0 O y w m c X V v d D t T Z W N 0 a W 9 u M S 9 T Z X J 2 a W 5 n L 0 F 1 d G 9 S Z W 1 v d m V k Q 2 9 s d W 1 u c z E u e 3 R y Y W 5 z X 2 Z h d C w y M X 0 m c X V v d D s s J n F 1 b 3 Q 7 U 2 V j d G l v b j E v U 2 V y d m l u Z y 9 B d X R v U m V t b 3 Z l Z E N v b H V t b n M x L n t 2 a X R h b W l u X 2 E s M j J 9 J n F 1 b 3 Q 7 L C Z x d W 9 0 O 1 N l Y 3 R p b 2 4 x L 1 N l c n Z p b m c v Q X V 0 b 1 J l b W 9 2 Z W R D b 2 x 1 b W 5 z M S 5 7 d m l 0 Y W 1 p b l 9 j L D I z f S Z x d W 9 0 O y w m c X V v d D t T Z W N 0 a W 9 u M S 9 T Z X J 2 a W 5 n L 0 F 1 d G 9 S Z W 1 v d m V k Q 2 9 s d W 1 u c z E u e 3 Z p d G F t a W 5 f Z C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N l c n Z p b m c v Q X V 0 b 1 J l b W 9 2 Z W R D b 2 x 1 b W 5 z M S 5 7 Z m 9 v Z F 9 i Y X J j b 2 R l L D B 9 J n F 1 b 3 Q 7 L C Z x d W 9 0 O 1 N l Y 3 R p b 2 4 x L 1 N l c n Z p b m c v Q X V 0 b 1 J l b W 9 2 Z W R D b 2 x 1 b W 5 z M S 5 7 Z m 9 v Z F 9 p Z C w x f S Z x d W 9 0 O y w m c X V v d D t T Z W N 0 a W 9 u M S 9 T Z X J 2 a W 5 n L 0 F 1 d G 9 S Z W 1 v d m V k Q 2 9 s d W 1 u c z E u e 2 Z v b 2 R f b m F t Z S w y f S Z x d W 9 0 O y w m c X V v d D t T Z W N 0 a W 9 u M S 9 T Z X J 2 a W 5 n L 0 F 1 d G 9 S Z W 1 v d m V k Q 2 9 s d W 1 u c z E u e 2 1 l d H J p Y 1 9 z Z X J 2 a W 5 n X 2 F t b 3 V u d C w z f S Z x d W 9 0 O y w m c X V v d D t T Z W N 0 a W 9 u M S 9 T Z X J 2 a W 5 n L 0 F 1 d G 9 S Z W 1 v d m V k Q 2 9 s d W 1 u c z E u e 2 1 l d H J p Y 1 9 z Z X J 2 a W 5 n X 3 V u a X Q s N H 0 m c X V v d D s s J n F 1 b 3 Q 7 U 2 V j d G l v b j E v U 2 V y d m l u Z y 9 B d X R v U m V t b 3 Z l Z E N v b H V t b n M x L n t z Z X J 2 a W 5 n X 2 R l c 2 N y a X B 0 a W 9 u X 2 5 1 b S w 1 f S Z x d W 9 0 O y w m c X V v d D t T Z W N 0 a W 9 u M S 9 T Z X J 2 a W 5 n L 0 F 1 d G 9 S Z W 1 v d m V k Q 2 9 s d W 1 u c z E u e 3 N l c n Z p b m d f Z G V z Y 3 J p c H R p b 2 5 f b W V h c 3 V y Z W 1 l b n Q s N n 0 m c X V v d D s s J n F 1 b 3 Q 7 U 2 V j d G l v b j E v U 2 V y d m l u Z y 9 B d X R v U m V t b 3 Z l Z E N v b H V t b n M x L n t j Y W x v c m l l c y w 3 f S Z x d W 9 0 O y w m c X V v d D t T Z W N 0 a W 9 u M S 9 T Z X J 2 a W 5 n L 0 F 1 d G 9 S Z W 1 v d m V k Q 2 9 s d W 1 u c z E u e 2 Z h d C w 4 f S Z x d W 9 0 O y w m c X V v d D t T Z W N 0 a W 9 u M S 9 T Z X J 2 a W 5 n L 0 F 1 d G 9 S Z W 1 v d m V k Q 2 9 s d W 1 u c z E u e 2 N h c m J v a H l k c m F 0 Z S w 5 f S Z x d W 9 0 O y w m c X V v d D t T Z W N 0 a W 9 u M S 9 T Z X J 2 a W 5 n L 0 F 1 d G 9 S Z W 1 v d m V k Q 2 9 s d W 1 u c z E u e 3 B y b 3 R l a W 4 s M T B 9 J n F 1 b 3 Q 7 L C Z x d W 9 0 O 1 N l Y 3 R p b 2 4 x L 1 N l c n Z p b m c v Q X V 0 b 1 J l b W 9 2 Z W R D b 2 x 1 b W 5 z M S 5 7 Y W R k Z W R f c 3 V n Y X J z L D E x f S Z x d W 9 0 O y w m c X V v d D t T Z W N 0 a W 9 u M S 9 T Z X J 2 a W 5 n L 0 F 1 d G 9 S Z W 1 v d m V k Q 2 9 s d W 1 u c z E u e 2 N h b G N p d W 0 s M T J 9 J n F 1 b 3 Q 7 L C Z x d W 9 0 O 1 N l Y 3 R p b 2 4 x L 1 N l c n Z p b m c v Q X V 0 b 1 J l b W 9 2 Z W R D b 2 x 1 b W 5 z M S 5 7 Z m l i Z X I s M T N 9 J n F 1 b 3 Q 7 L C Z x d W 9 0 O 1 N l Y 3 R p b 2 4 x L 1 N l c n Z p b m c v Q X V 0 b 1 J l b W 9 2 Z W R D b 2 x 1 b W 5 z M S 5 7 a X J v b i w x N H 0 m c X V v d D s s J n F 1 b 3 Q 7 U 2 V j d G l v b j E v U 2 V y d m l u Z y 9 B d X R v U m V t b 3 Z l Z E N v b H V t b n M x L n t t b 2 5 v d W 5 z Y X R 1 c m F 0 Z W R f Z m F 0 L D E 1 f S Z x d W 9 0 O y w m c X V v d D t T Z W N 0 a W 9 u M S 9 T Z X J 2 a W 5 n L 0 F 1 d G 9 S Z W 1 v d m V k Q 2 9 s d W 1 u c z E u e 3 B v b H l 1 b n N h d H V y Y X R l Z F 9 m Y X Q s M T Z 9 J n F 1 b 3 Q 7 L C Z x d W 9 0 O 1 N l Y 3 R p b 2 4 x L 1 N l c n Z p b m c v Q X V 0 b 1 J l b W 9 2 Z W R D b 2 x 1 b W 5 z M S 5 7 c G 9 0 Y X N z a X V t L D E 3 f S Z x d W 9 0 O y w m c X V v d D t T Z W N 0 a W 9 u M S 9 T Z X J 2 a W 5 n L 0 F 1 d G 9 S Z W 1 v d m V k Q 2 9 s d W 1 u c z E u e 3 N h d H V y Y X R l Z F 9 m Y X Q s M T h 9 J n F 1 b 3 Q 7 L C Z x d W 9 0 O 1 N l Y 3 R p b 2 4 x L 1 N l c n Z p b m c v Q X V 0 b 1 J l b W 9 2 Z W R D b 2 x 1 b W 5 z M S 5 7 c 2 9 k a X V t L D E 5 f S Z x d W 9 0 O y w m c X V v d D t T Z W N 0 a W 9 u M S 9 T Z X J 2 a W 5 n L 0 F 1 d G 9 S Z W 1 v d m V k Q 2 9 s d W 1 u c z E u e 3 N 1 Z 2 F y L D I w f S Z x d W 9 0 O y w m c X V v d D t T Z W N 0 a W 9 u M S 9 T Z X J 2 a W 5 n L 0 F 1 d G 9 S Z W 1 v d m V k Q 2 9 s d W 1 u c z E u e 3 R y Y W 5 z X 2 Z h d C w y M X 0 m c X V v d D s s J n F 1 b 3 Q 7 U 2 V j d G l v b j E v U 2 V y d m l u Z y 9 B d X R v U m V t b 3 Z l Z E N v b H V t b n M x L n t 2 a X R h b W l u X 2 E s M j J 9 J n F 1 b 3 Q 7 L C Z x d W 9 0 O 1 N l Y 3 R p b 2 4 x L 1 N l c n Z p b m c v Q X V 0 b 1 J l b W 9 2 Z W R D b 2 x 1 b W 5 z M S 5 7 d m l 0 Y W 1 p b l 9 j L D I z f S Z x d W 9 0 O y w m c X V v d D t T Z W N 0 a W 9 u M S 9 T Z X J 2 a W 5 n L 0 F 1 d G 9 S Z W 1 v d m V k Q 2 9 s d W 1 u c z E u e 3 Z p d G F t a W 5 f Z C w y N H 0 m c X V v d D t d L C Z x d W 9 0 O 1 J l b G F 0 a W 9 u c 2 h p c E l u Z m 8 m c X V v d D s 6 W 1 1 9 I i A v P j x F b n R y e S B U e X B l P S J R d W V y e U l E I i B W Y W x 1 Z T 0 i c z Z m M m N k M T A x L W V h Z D A t N D g 5 M y 0 5 Y z l l L T B l N j V h Y j Z k M j k y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l c n Z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l u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a W 5 n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t 0 q v o 5 x S 1 D k n y Z n j f K n a E A A A A A A g A A A A A A E G Y A A A A B A A A g A A A A u I / 2 N 0 9 H 6 2 r f x 0 2 s k G 4 p 3 g N g I w R u 5 E s n W L / 5 Z 0 A W W Q A A A A A A D o A A A A A C A A A g A A A A 3 d x X O s s M Z z E h o j C Z 8 l w f I U / x Q e d n l q U y r y u n h I j x Q E h Q A A A A j 2 q W h x e v A c 7 Z 3 B Z w K J + 0 g t 3 F G 2 U T S l d W Z 5 1 q h c D T 6 T e V X H b Y w F i z J s d y m s u 2 o x Y g 2 Y f o A J 9 r h g B m P O O Q z 8 3 D m H X + H l h i X 8 q g F / h b L U 8 R G x p A A A A A 7 D 1 N K f n y B j q s i g o D H J c c m e E r Y v O s h G Y z n 7 N D B V u e 8 X / v F I h j e I A S f 1 H D f A 6 X 5 b D 9 T U V Y R y 0 l 1 s V N I g Z J G N x Q k A = = < / D a t a M a s h u p > 
</file>

<file path=customXml/itemProps1.xml><?xml version="1.0" encoding="utf-8"?>
<ds:datastoreItem xmlns:ds="http://schemas.openxmlformats.org/officeDocument/2006/customXml" ds:itemID="{62B4CA41-515B-417D-A88A-A6937C30DC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Servings</vt:lpstr>
      <vt:lpstr>MealTime</vt:lpstr>
      <vt:lpstr>AddBarcode</vt:lpstr>
      <vt:lpstr>Rest day</vt:lpstr>
      <vt:lpstr>Leaning</vt:lpstr>
      <vt:lpstr>food_name</vt:lpstr>
      <vt:lpstr>MealTime</vt:lpstr>
      <vt:lpstr>Type_of_day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Andrei Tapia</cp:lastModifiedBy>
  <cp:lastPrinted>2023-11-20T04:14:14Z</cp:lastPrinted>
  <dcterms:created xsi:type="dcterms:W3CDTF">2023-11-17T02:21:29Z</dcterms:created>
  <dcterms:modified xsi:type="dcterms:W3CDTF">2023-11-21T00:10:29Z</dcterms:modified>
</cp:coreProperties>
</file>