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622" activeTab="1"/>
  </bookViews>
  <sheets>
    <sheet name="DescripcionesInstrucciones" sheetId="1" r:id="rId1"/>
    <sheet name="Estimación de Tamaño" sheetId="2" r:id="rId2"/>
    <sheet name="Estimación de Esfuerzo" sheetId="3" r:id="rId3"/>
    <sheet name="Costos" sheetId="4" r:id="rId4"/>
    <sheet name="CostoxHora" sheetId="5" state="hidden" r:id="rId5"/>
  </sheets>
  <definedNames>
    <definedName name="Complej.">#REF!</definedName>
  </definedNames>
  <calcPr calcId="125725"/>
</workbook>
</file>

<file path=xl/calcChain.xml><?xml version="1.0" encoding="utf-8"?>
<calcChain xmlns="http://schemas.openxmlformats.org/spreadsheetml/2006/main">
  <c r="C4" i="5"/>
  <c r="C3"/>
  <c r="C2"/>
  <c r="G19" i="4"/>
  <c r="E19"/>
  <c r="G18"/>
  <c r="E18"/>
  <c r="G17"/>
  <c r="E17"/>
  <c r="F15"/>
  <c r="D15"/>
  <c r="C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E20" i="3"/>
  <c r="E11"/>
  <c r="E5"/>
  <c r="P32" i="2"/>
  <c r="N32"/>
  <c r="Q32" s="1"/>
  <c r="E32"/>
  <c r="P31"/>
  <c r="N31"/>
  <c r="Q31" s="1"/>
  <c r="E31"/>
  <c r="P30"/>
  <c r="N30"/>
  <c r="Q30" s="1"/>
  <c r="E30"/>
  <c r="P29"/>
  <c r="N29"/>
  <c r="Q29" s="1"/>
  <c r="E29"/>
  <c r="P28"/>
  <c r="N28"/>
  <c r="Q28" s="1"/>
  <c r="E28"/>
  <c r="P27"/>
  <c r="N27"/>
  <c r="Q27" s="1"/>
  <c r="E27"/>
  <c r="P25"/>
  <c r="N25"/>
  <c r="Q25" s="1"/>
  <c r="E25"/>
  <c r="P24"/>
  <c r="N24"/>
  <c r="Q24" s="1"/>
  <c r="E24"/>
  <c r="P23"/>
  <c r="N23"/>
  <c r="Q23" s="1"/>
  <c r="E23"/>
  <c r="P22"/>
  <c r="N22"/>
  <c r="Q22" s="1"/>
  <c r="E22"/>
  <c r="P21"/>
  <c r="N21"/>
  <c r="Q21" s="1"/>
  <c r="E21"/>
  <c r="P20"/>
  <c r="N20"/>
  <c r="Q20" s="1"/>
  <c r="E20"/>
  <c r="P19"/>
  <c r="N19"/>
  <c r="Q19" s="1"/>
  <c r="E19"/>
  <c r="P18"/>
  <c r="N18"/>
  <c r="Q18" s="1"/>
  <c r="E18"/>
  <c r="P17"/>
  <c r="N17"/>
  <c r="Q17" s="1"/>
  <c r="E17"/>
  <c r="P16"/>
  <c r="N16"/>
  <c r="Q16" s="1"/>
  <c r="E16"/>
  <c r="P15"/>
  <c r="N15"/>
  <c r="Q15" s="1"/>
  <c r="E15"/>
  <c r="P14"/>
  <c r="N14"/>
  <c r="Q14" s="1"/>
  <c r="E14"/>
  <c r="P13"/>
  <c r="N13"/>
  <c r="Q13" s="1"/>
  <c r="E13" s="1"/>
  <c r="P12"/>
  <c r="N12"/>
  <c r="Q12" s="1"/>
  <c r="E12" s="1"/>
  <c r="P11"/>
  <c r="N11"/>
  <c r="Q11" s="1"/>
  <c r="E11" s="1"/>
  <c r="P10"/>
  <c r="N10"/>
  <c r="Q10" s="1"/>
  <c r="E10" s="1"/>
  <c r="P9"/>
  <c r="N9"/>
  <c r="Q9" s="1"/>
  <c r="E9" s="1"/>
  <c r="P8"/>
  <c r="N8"/>
  <c r="Q8" s="1"/>
  <c r="E8" s="1"/>
  <c r="P7"/>
  <c r="N7"/>
  <c r="Q7" s="1"/>
  <c r="E7" s="1"/>
  <c r="P6"/>
  <c r="N6"/>
  <c r="Q6" s="1"/>
  <c r="E6" s="1"/>
  <c r="P5"/>
  <c r="N5"/>
  <c r="Q5" s="1"/>
  <c r="N3"/>
  <c r="E5" l="1"/>
  <c r="Q3"/>
  <c r="D18" i="3" s="1"/>
  <c r="F26" l="1"/>
  <c r="C14" i="4" s="1"/>
  <c r="F24" i="3"/>
  <c r="C12" i="4" s="1"/>
  <c r="F22" i="3"/>
  <c r="F20"/>
  <c r="C11" i="4" s="1"/>
  <c r="F19" i="3"/>
  <c r="F16"/>
  <c r="F14"/>
  <c r="F12"/>
  <c r="F9"/>
  <c r="F7"/>
  <c r="F5"/>
  <c r="F25"/>
  <c r="C13" i="4" s="1"/>
  <c r="F23" i="3"/>
  <c r="F21"/>
  <c r="F18"/>
  <c r="F17"/>
  <c r="F15"/>
  <c r="C10" i="4" s="1"/>
  <c r="F13" i="3"/>
  <c r="F11"/>
  <c r="C9" i="4" s="1"/>
  <c r="F10" i="3"/>
  <c r="F8"/>
  <c r="F6"/>
  <c r="G11" i="4" l="1"/>
  <c r="E11"/>
  <c r="G9"/>
  <c r="E9"/>
  <c r="G10"/>
  <c r="E10"/>
  <c r="F3" i="3"/>
  <c r="C8" i="4"/>
  <c r="F28" i="3"/>
  <c r="G14" i="4"/>
  <c r="E14"/>
  <c r="G13"/>
  <c r="E13"/>
  <c r="G12"/>
  <c r="E12"/>
  <c r="G8" l="1"/>
  <c r="F6" s="1"/>
  <c r="F5" s="1"/>
  <c r="E8"/>
  <c r="D6" s="1"/>
  <c r="D5" s="1"/>
  <c r="C6"/>
  <c r="C5" s="1"/>
</calcChain>
</file>

<file path=xl/comments1.xml><?xml version="1.0" encoding="utf-8"?>
<comments xmlns="http://schemas.openxmlformats.org/spreadsheetml/2006/main">
  <authors>
    <author/>
  </authors>
  <commentList>
    <comment ref="C4" authorId="0">
      <text>
        <r>
          <rPr>
            <b/>
            <sz val="8"/>
            <color rgb="FF000000"/>
            <rFont val="Tahoma"/>
            <family val="2"/>
            <charset val="1"/>
          </rPr>
          <t>Tamaño</t>
        </r>
      </text>
    </comment>
    <comment ref="D4" authorId="0">
      <text>
        <r>
          <rPr>
            <b/>
            <sz val="8"/>
            <color rgb="FF000000"/>
            <rFont val="Tahoma"/>
            <family val="2"/>
            <charset val="1"/>
          </rPr>
          <t>Tamaño Ajustado (TAMA)</t>
        </r>
      </text>
    </comment>
    <comment ref="E4" authorId="0">
      <text>
        <r>
          <rPr>
            <b/>
            <sz val="8"/>
            <color rgb="FF000000"/>
            <rFont val="Tahoma"/>
            <family val="2"/>
            <charset val="1"/>
          </rPr>
          <t>%:</t>
        </r>
        <r>
          <rPr>
            <sz val="8"/>
            <color rgb="FF000000"/>
            <rFont val="Tahoma"/>
            <family val="2"/>
            <charset val="1"/>
          </rPr>
          <t>Esfuerzo en workflows principales y de soporte con respecto al workflow de implementación.</t>
        </r>
      </text>
    </comment>
    <comment ref="F4" authorId="0">
      <text>
        <r>
          <rPr>
            <b/>
            <sz val="8"/>
            <color rgb="FF000000"/>
            <rFont val="Tahoma"/>
            <family val="2"/>
            <charset val="1"/>
          </rPr>
          <t>Esfuerzo:</t>
        </r>
        <r>
          <rPr>
            <sz val="8"/>
            <color rgb="FF000000"/>
            <rFont val="Tahoma"/>
            <family val="2"/>
            <charset val="1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<sst xmlns="http://schemas.openxmlformats.org/spreadsheetml/2006/main" count="153" uniqueCount="107">
  <si>
    <t>Descripción / Instrucciones</t>
  </si>
  <si>
    <t>Estimación de Tamaño</t>
  </si>
  <si>
    <t>Se estimarán cada uno de los requerimientos del Listado de Requerimientos bajo los siguientes criterios:</t>
  </si>
  <si>
    <t>Criterio</t>
  </si>
  <si>
    <t>Descripción</t>
  </si>
  <si>
    <t>Resultado esperado</t>
  </si>
  <si>
    <t>Funcionalidad</t>
  </si>
  <si>
    <t>Se estima la funcionalidad del requerimiento.</t>
  </si>
  <si>
    <t>Ca: Catálogo
D: Documento
Co: Consulta
R: Reporte
P: Proceso</t>
  </si>
  <si>
    <t>Complejidad</t>
  </si>
  <si>
    <t>Se estima la complejidad del requerimiento.</t>
  </si>
  <si>
    <t>4-6: Simple
7-9: Medio
10-19: Complejo
&gt; 20: Muy Complejo</t>
  </si>
  <si>
    <t>CO</t>
  </si>
  <si>
    <t>Cantidad de Operaciones (CO) que se estiman para el requerimiento</t>
  </si>
  <si>
    <t>Cantidad de lecturas, escrituras, validaciones y cálculos que realizará el requerimiento.</t>
  </si>
  <si>
    <t>EI</t>
  </si>
  <si>
    <t>Entidades Internas (EI) que se estiman para el requerimiento.</t>
  </si>
  <si>
    <t>Cantidad de objetos propios de la aplicación que interactuarán en el requerimiento.</t>
  </si>
  <si>
    <t>EE</t>
  </si>
  <si>
    <t>Entidades Externas (EE) que se estiman para el requerimiento.</t>
  </si>
  <si>
    <t>Cantidad de objetos de otras aplicaciones que interactuarán en el requerimiento.</t>
  </si>
  <si>
    <t>O</t>
  </si>
  <si>
    <t>Optimización (O): Optimizaciones especiales que requiere el requerimiento.</t>
  </si>
  <si>
    <t>1 -&gt; Ninguna
1.1 -&gt; Concurrencia
1.2 -&gt; Tunning
1.3 -&gt; Ambas</t>
  </si>
  <si>
    <t>R</t>
  </si>
  <si>
    <t>Reusabilidad (R): Reutilización de componentes y herramientas ya desarrolladas.</t>
  </si>
  <si>
    <t>0.2 -&gt; Alta
0.5 -&gt; Media
0.85 -&gt; Escasa
1 -&gt; Nula</t>
  </si>
  <si>
    <t>D</t>
  </si>
  <si>
    <t>Dominio (D): Conocimiento que se posee sobre el dominio del problema.</t>
  </si>
  <si>
    <t>0.5 -&gt; Conocimiento Alto
0.75 -&gt; Conocimiento Medio
1 -&gt; Sin conocimiento</t>
  </si>
  <si>
    <t>TU</t>
  </si>
  <si>
    <t>Testing Unitario (TU):
Realización de testing unitario.</t>
  </si>
  <si>
    <t>1 -&gt; Sin Testing
1.5 -&gt; Con Testing</t>
  </si>
  <si>
    <t>DE</t>
  </si>
  <si>
    <t>Documentación Específica (DE):
Confección de documentación específica no estándar.</t>
  </si>
  <si>
    <t>1 -&gt; No
1.5 -&gt; Sí</t>
  </si>
  <si>
    <t>TAM</t>
  </si>
  <si>
    <t>Tamaño del Caso de Uso: (TAM).</t>
  </si>
  <si>
    <t>(CO+EI+EE) * O * R * D * TU * DE</t>
  </si>
  <si>
    <t>T</t>
  </si>
  <si>
    <t>Ajuste por Tecnología(T).</t>
  </si>
  <si>
    <t>1 = Java, Flex4
1.5 = C#, PHP, .Net, HTML5, otros</t>
  </si>
  <si>
    <t>FA</t>
  </si>
  <si>
    <t>Factor de Ajuste.</t>
  </si>
  <si>
    <t>1-&gt; Proceso
0.8 -&gt; Documento
0.5-&gt; Consulta, Reporte, Catalogo</t>
  </si>
  <si>
    <t>TAMA</t>
  </si>
  <si>
    <t>Tamaño Ajustado por Tecnología (TAMA).</t>
  </si>
  <si>
    <t>TAM * T * FA</t>
  </si>
  <si>
    <t>Estimación de Esfuerzo</t>
  </si>
  <si>
    <t>Se estima el esfuerzo en cada una de las etapas del proyecto.</t>
  </si>
  <si>
    <t>%</t>
  </si>
  <si>
    <t>Porcentaje de esfuerzo</t>
  </si>
  <si>
    <t>Esfuerzo en actividades principales y de soporte con respecto al ciclo de desarrollo.</t>
  </si>
  <si>
    <t>Planilla de Precios</t>
  </si>
  <si>
    <t>Se estiman los costos en base a la estimación de esfuerzo.</t>
  </si>
  <si>
    <t>Nº</t>
  </si>
  <si>
    <t>Nombre del Requerimiento</t>
  </si>
  <si>
    <t>CRUD de Rubro</t>
  </si>
  <si>
    <t>P</t>
  </si>
  <si>
    <t>CRUD de subrubro</t>
  </si>
  <si>
    <t>CRUD de movimientos</t>
  </si>
  <si>
    <t>CRUD de cuentas</t>
  </si>
  <si>
    <t>Consultar movimientos por rubro mostrando gastos e ingresos</t>
  </si>
  <si>
    <t>Co</t>
  </si>
  <si>
    <t>Consultar movimientos por subrubro mostrando gastos e ingresos</t>
  </si>
  <si>
    <t>Consultar movimientos por cuenta mostrando gastos e ingresos</t>
  </si>
  <si>
    <t>Mostrar gráfico de gastos e ingresos tras generar una consulta</t>
  </si>
  <si>
    <t>Control de acceso de usuarios para evitar infiltración de usuarios no deseados</t>
  </si>
  <si>
    <t>Nombre de Requerimientos Adicionales</t>
  </si>
  <si>
    <t/>
  </si>
  <si>
    <t>WBS</t>
  </si>
  <si>
    <t>Esfuerzo</t>
  </si>
  <si>
    <t>Requerimientos</t>
  </si>
  <si>
    <t>Levantar requerimientos</t>
  </si>
  <si>
    <t>Analizar requerimientos</t>
  </si>
  <si>
    <t>Generar estimación</t>
  </si>
  <si>
    <t>Generar matriz de rastreabilidad</t>
  </si>
  <si>
    <t>Generar Propuesta</t>
  </si>
  <si>
    <t>Planeación</t>
  </si>
  <si>
    <t>Generar Plan de Proyecto</t>
  </si>
  <si>
    <t>Generar cronograma</t>
  </si>
  <si>
    <t>Presentación de Kick Off</t>
  </si>
  <si>
    <t>Desarrollo</t>
  </si>
  <si>
    <t>Realizar diseño</t>
  </si>
  <si>
    <t>Realizar Plan de pruebas</t>
  </si>
  <si>
    <t>Codificar</t>
  </si>
  <si>
    <t>Realizar pruebas</t>
  </si>
  <si>
    <t>Entrega</t>
  </si>
  <si>
    <t>Realizar integración</t>
  </si>
  <si>
    <t>Instalar en producción</t>
  </si>
  <si>
    <t>Cerrar Proyecto</t>
  </si>
  <si>
    <t>Calidad</t>
  </si>
  <si>
    <t>Monitoreo y Métricas</t>
  </si>
  <si>
    <t>Administración de la Configuración</t>
  </si>
  <si>
    <t>Total Estimación de Esfuerzo</t>
  </si>
  <si>
    <t>Costos</t>
  </si>
  <si>
    <t>HS</t>
  </si>
  <si>
    <t>COSTO</t>
  </si>
  <si>
    <t>PRECIO DE VENTA</t>
  </si>
  <si>
    <t>TOTAL</t>
  </si>
  <si>
    <t>Nombre</t>
  </si>
  <si>
    <t>$/HS</t>
  </si>
  <si>
    <t>Cambios</t>
  </si>
  <si>
    <t>Sueldo Base</t>
  </si>
  <si>
    <t>Costo por Hora</t>
  </si>
  <si>
    <t>Líder de Proyecto</t>
  </si>
  <si>
    <t>Programador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</si>
</sst>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$-2C0A]\ #,##0"/>
    <numFmt numFmtId="166" formatCode="[$$-2C0A]\ #,##0.0"/>
    <numFmt numFmtId="167" formatCode="_-* #,##0.00_-;\-* #,##0.00_-;_-* \-??_-;_-@_-"/>
  </numFmts>
  <fonts count="25">
    <font>
      <sz val="10"/>
      <name val="Arial"/>
      <family val="2"/>
      <charset val="1"/>
    </font>
    <font>
      <b/>
      <sz val="14"/>
      <name val="Arial Narrow"/>
      <family val="2"/>
      <charset val="1"/>
    </font>
    <font>
      <sz val="12"/>
      <name val="Arial Narrow"/>
      <family val="2"/>
      <charset val="1"/>
    </font>
    <font>
      <b/>
      <sz val="12"/>
      <name val="Arial Narrow"/>
      <family val="2"/>
      <charset val="1"/>
    </font>
    <font>
      <sz val="11"/>
      <name val="Arial Narrow"/>
      <family val="2"/>
      <charset val="1"/>
    </font>
    <font>
      <b/>
      <sz val="12"/>
      <color rgb="FFFFFFFF"/>
      <name val="Arial Narrow"/>
      <family val="2"/>
      <charset val="1"/>
    </font>
    <font>
      <sz val="10"/>
      <name val="Arial Narrow"/>
      <family val="2"/>
      <charset val="1"/>
    </font>
    <font>
      <b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b/>
      <sz val="11"/>
      <name val="Arial Narrow"/>
      <family val="2"/>
      <charset val="1"/>
    </font>
    <font>
      <sz val="11"/>
      <color rgb="FFFFFFFF"/>
      <name val="Arial Narrow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name val="Segoe UI"/>
      <family val="2"/>
      <charset val="1"/>
    </font>
    <font>
      <b/>
      <sz val="11"/>
      <color rgb="FFFFFFFF"/>
      <name val="Arial Narrow"/>
      <family val="2"/>
      <charset val="1"/>
    </font>
    <font>
      <b/>
      <sz val="10"/>
      <name val="Arial Narrow"/>
      <family val="2"/>
      <charset val="1"/>
    </font>
    <font>
      <sz val="10"/>
      <name val="Gill Sans MT"/>
      <family val="2"/>
      <charset val="1"/>
    </font>
    <font>
      <sz val="10"/>
      <name val="Arial"/>
      <family val="2"/>
      <charset val="1"/>
    </font>
    <font>
      <b/>
      <sz val="12"/>
      <color rgb="FFFFFFFF"/>
      <name val="Arial Narrow"/>
      <family val="2"/>
    </font>
    <font>
      <b/>
      <sz val="12"/>
      <color theme="0"/>
      <name val="Arial Narrow"/>
      <family val="2"/>
    </font>
    <font>
      <sz val="10"/>
      <name val="Arial Narrow"/>
      <family val="2"/>
    </font>
    <font>
      <b/>
      <sz val="14"/>
      <color rgb="FFFFFFFF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FFFF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404040"/>
        <bgColor rgb="FF333F50"/>
      </patternFill>
    </fill>
    <fill>
      <patternFill patternType="solid">
        <fgColor rgb="FF96989A"/>
        <bgColor rgb="FFA6A6A6"/>
      </patternFill>
    </fill>
    <fill>
      <patternFill patternType="solid">
        <fgColor rgb="FFDFDFDF"/>
        <bgColor rgb="FFCCFFCC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96989A"/>
      </patternFill>
    </fill>
    <fill>
      <patternFill patternType="solid">
        <fgColor theme="1" tint="0.249977111117893"/>
        <bgColor rgb="FF404040"/>
      </patternFill>
    </fill>
    <fill>
      <patternFill patternType="solid">
        <fgColor theme="1" tint="0.249977111117893"/>
        <bgColor rgb="FF333F50"/>
      </patternFill>
    </fill>
    <fill>
      <patternFill patternType="solid">
        <fgColor theme="1" tint="0.34998626667073579"/>
        <bgColor rgb="FF96989A"/>
      </patternFill>
    </fill>
    <fill>
      <patternFill patternType="solid">
        <fgColor theme="1" tint="0.499984740745262"/>
        <bgColor rgb="FFA6A6A6"/>
      </patternFill>
    </fill>
    <fill>
      <patternFill patternType="solid">
        <fgColor theme="1" tint="0.499984740745262"/>
        <bgColor rgb="FFCCFFCC"/>
      </patternFill>
    </fill>
  </fills>
  <borders count="7">
    <border>
      <left/>
      <right/>
      <top/>
      <bottom/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/>
      <top style="thin">
        <color rgb="FF404040"/>
      </top>
      <bottom style="thin">
        <color rgb="FF404040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9" fontId="17" fillId="0" borderId="0" applyBorder="0" applyProtection="0"/>
    <xf numFmtId="0" fontId="17" fillId="0" borderId="0"/>
  </cellStyleXfs>
  <cellXfs count="102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7" fillId="2" borderId="0" xfId="0" applyFont="1" applyFill="1" applyBorder="1" applyAlignment="1">
      <alignment vertical="center"/>
    </xf>
    <xf numFmtId="4" fontId="9" fillId="4" borderId="4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0" fillId="0" borderId="0" xfId="0" applyFont="1"/>
    <xf numFmtId="0" fontId="13" fillId="0" borderId="0" xfId="0" applyFont="1"/>
    <xf numFmtId="0" fontId="8" fillId="5" borderId="0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center"/>
    </xf>
    <xf numFmtId="2" fontId="9" fillId="4" borderId="4" xfId="0" applyNumberFormat="1" applyFont="1" applyFill="1" applyBorder="1" applyAlignment="1">
      <alignment horizontal="center" vertical="center"/>
    </xf>
    <xf numFmtId="9" fontId="9" fillId="4" borderId="4" xfId="1" applyFont="1" applyFill="1" applyBorder="1" applyAlignment="1" applyProtection="1">
      <alignment horizontal="center" vertical="center"/>
    </xf>
    <xf numFmtId="0" fontId="9" fillId="0" borderId="4" xfId="0" applyFont="1" applyBorder="1" applyAlignment="1">
      <alignment horizontal="center" vertical="center"/>
    </xf>
    <xf numFmtId="4" fontId="9" fillId="0" borderId="4" xfId="0" applyNumberFormat="1" applyFont="1" applyBorder="1" applyAlignment="1">
      <alignment vertical="center"/>
    </xf>
    <xf numFmtId="2" fontId="9" fillId="0" borderId="4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right" vertical="center"/>
    </xf>
    <xf numFmtId="4" fontId="9" fillId="6" borderId="4" xfId="0" applyNumberFormat="1" applyFont="1" applyFill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9" fontId="9" fillId="4" borderId="4" xfId="0" applyNumberFormat="1" applyFont="1" applyFill="1" applyBorder="1" applyAlignment="1">
      <alignment horizontal="right" vertical="center"/>
    </xf>
    <xf numFmtId="4" fontId="9" fillId="4" borderId="4" xfId="0" applyNumberFormat="1" applyFont="1" applyFill="1" applyBorder="1" applyAlignment="1">
      <alignment vertical="center"/>
    </xf>
    <xf numFmtId="0" fontId="14" fillId="3" borderId="4" xfId="0" applyFont="1" applyFill="1" applyBorder="1" applyAlignment="1">
      <alignment horizontal="right" vertical="center"/>
    </xf>
    <xf numFmtId="4" fontId="14" fillId="3" borderId="4" xfId="0" applyNumberFormat="1" applyFont="1" applyFill="1" applyBorder="1" applyAlignment="1">
      <alignment horizontal="center" vertical="center"/>
    </xf>
    <xf numFmtId="4" fontId="9" fillId="3" borderId="4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2" fontId="15" fillId="7" borderId="4" xfId="0" applyNumberFormat="1" applyFont="1" applyFill="1" applyBorder="1" applyAlignment="1">
      <alignment horizontal="center" vertical="center"/>
    </xf>
    <xf numFmtId="2" fontId="14" fillId="5" borderId="4" xfId="0" applyNumberFormat="1" applyFont="1" applyFill="1" applyBorder="1" applyAlignment="1">
      <alignment horizontal="center"/>
    </xf>
    <xf numFmtId="2" fontId="14" fillId="5" borderId="4" xfId="0" applyNumberFormat="1" applyFont="1" applyFill="1" applyBorder="1" applyAlignment="1">
      <alignment horizontal="left"/>
    </xf>
    <xf numFmtId="4" fontId="14" fillId="5" borderId="4" xfId="0" applyNumberFormat="1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left"/>
    </xf>
    <xf numFmtId="4" fontId="10" fillId="5" borderId="4" xfId="0" applyNumberFormat="1" applyFont="1" applyFill="1" applyBorder="1" applyAlignment="1">
      <alignment horizontal="center"/>
    </xf>
    <xf numFmtId="2" fontId="15" fillId="4" borderId="4" xfId="0" applyNumberFormat="1" applyFont="1" applyFill="1" applyBorder="1" applyAlignment="1">
      <alignment horizontal="center"/>
    </xf>
    <xf numFmtId="2" fontId="15" fillId="4" borderId="4" xfId="0" applyNumberFormat="1" applyFont="1" applyFill="1" applyBorder="1" applyAlignment="1">
      <alignment horizontal="left"/>
    </xf>
    <xf numFmtId="0" fontId="15" fillId="4" borderId="4" xfId="0" applyFont="1" applyFill="1" applyBorder="1" applyAlignment="1" applyProtection="1">
      <alignment horizontal="center"/>
    </xf>
    <xf numFmtId="1" fontId="15" fillId="4" borderId="4" xfId="0" applyNumberFormat="1" applyFont="1" applyFill="1" applyBorder="1" applyAlignment="1">
      <alignment horizontal="center"/>
    </xf>
    <xf numFmtId="0" fontId="9" fillId="4" borderId="4" xfId="0" applyFont="1" applyFill="1" applyBorder="1"/>
    <xf numFmtId="4" fontId="15" fillId="4" borderId="4" xfId="0" applyNumberFormat="1" applyFont="1" applyFill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0" fontId="15" fillId="4" borderId="4" xfId="0" applyFont="1" applyFill="1" applyBorder="1" applyAlignment="1" applyProtection="1"/>
    <xf numFmtId="165" fontId="6" fillId="0" borderId="4" xfId="0" applyNumberFormat="1" applyFont="1" applyBorder="1"/>
    <xf numFmtId="165" fontId="15" fillId="4" borderId="4" xfId="0" applyNumberFormat="1" applyFont="1" applyFill="1" applyBorder="1"/>
    <xf numFmtId="166" fontId="6" fillId="0" borderId="4" xfId="0" applyNumberFormat="1" applyFont="1" applyBorder="1" applyAlignment="1">
      <alignment horizontal="right"/>
    </xf>
    <xf numFmtId="2" fontId="10" fillId="5" borderId="4" xfId="0" applyNumberFormat="1" applyFont="1" applyFill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2" fontId="6" fillId="0" borderId="4" xfId="0" applyNumberFormat="1" applyFont="1" applyBorder="1"/>
    <xf numFmtId="2" fontId="6" fillId="0" borderId="4" xfId="0" applyNumberFormat="1" applyFont="1" applyBorder="1" applyAlignment="1">
      <alignment horizontal="right"/>
    </xf>
    <xf numFmtId="0" fontId="16" fillId="0" borderId="0" xfId="0" applyFont="1"/>
    <xf numFmtId="0" fontId="16" fillId="0" borderId="0" xfId="0" applyFont="1" applyBorder="1" applyAlignment="1" applyProtection="1"/>
    <xf numFmtId="167" fontId="16" fillId="0" borderId="0" xfId="0" applyNumberFormat="1" applyFont="1"/>
    <xf numFmtId="0" fontId="19" fillId="10" borderId="0" xfId="0" applyFont="1" applyFill="1" applyBorder="1" applyAlignment="1">
      <alignment vertical="center"/>
    </xf>
    <xf numFmtId="0" fontId="20" fillId="0" borderId="0" xfId="0" applyFont="1"/>
    <xf numFmtId="0" fontId="20" fillId="8" borderId="0" xfId="0" applyFont="1" applyFill="1" applyAlignment="1">
      <alignment vertical="center"/>
    </xf>
    <xf numFmtId="0" fontId="21" fillId="9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18" fillId="11" borderId="0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 wrapText="1"/>
    </xf>
    <xf numFmtId="0" fontId="22" fillId="4" borderId="4" xfId="0" applyFont="1" applyFill="1" applyBorder="1" applyAlignment="1">
      <alignment horizontal="center" vertical="center"/>
    </xf>
    <xf numFmtId="1" fontId="22" fillId="0" borderId="4" xfId="0" applyNumberFormat="1" applyFont="1" applyBorder="1" applyAlignment="1">
      <alignment horizontal="center" vertical="center"/>
    </xf>
    <xf numFmtId="4" fontId="22" fillId="0" borderId="4" xfId="0" applyNumberFormat="1" applyFont="1" applyBorder="1" applyAlignment="1">
      <alignment horizontal="center" vertical="center"/>
    </xf>
    <xf numFmtId="4" fontId="22" fillId="4" borderId="4" xfId="0" applyNumberFormat="1" applyFont="1" applyFill="1" applyBorder="1" applyAlignment="1">
      <alignment horizontal="right" vertical="center"/>
    </xf>
    <xf numFmtId="164" fontId="22" fillId="0" borderId="4" xfId="0" applyNumberFormat="1" applyFont="1" applyBorder="1" applyAlignment="1">
      <alignment horizontal="center" vertical="center"/>
    </xf>
    <xf numFmtId="164" fontId="22" fillId="4" borderId="4" xfId="0" applyNumberFormat="1" applyFont="1" applyFill="1" applyBorder="1" applyAlignment="1">
      <alignment horizontal="center" vertical="center"/>
    </xf>
    <xf numFmtId="4" fontId="23" fillId="4" borderId="4" xfId="0" applyNumberFormat="1" applyFont="1" applyFill="1" applyBorder="1" applyAlignment="1">
      <alignment horizontal="right" vertical="center"/>
    </xf>
    <xf numFmtId="0" fontId="22" fillId="0" borderId="5" xfId="2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2" fillId="0" borderId="4" xfId="0" applyFont="1" applyBorder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left" vertical="center"/>
    </xf>
    <xf numFmtId="0" fontId="20" fillId="0" borderId="5" xfId="2" applyFont="1" applyBorder="1" applyAlignment="1">
      <alignment horizontal="left" vertical="center" wrapText="1"/>
    </xf>
    <xf numFmtId="0" fontId="9" fillId="3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center"/>
    </xf>
    <xf numFmtId="2" fontId="15" fillId="7" borderId="4" xfId="0" applyNumberFormat="1" applyFont="1" applyFill="1" applyBorder="1" applyAlignment="1">
      <alignment horizontal="center"/>
    </xf>
    <xf numFmtId="2" fontId="15" fillId="7" borderId="4" xfId="0" applyNumberFormat="1" applyFont="1" applyFill="1" applyBorder="1" applyAlignment="1">
      <alignment horizontal="center" vertical="center"/>
    </xf>
    <xf numFmtId="165" fontId="14" fillId="5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5" borderId="0" xfId="0" applyFont="1" applyFill="1" applyBorder="1" applyAlignment="1">
      <alignment vertical="center"/>
    </xf>
  </cellXfs>
  <cellStyles count="3">
    <cellStyle name="Normal" xfId="0" builtinId="0"/>
    <cellStyle name="Porcentual" xfId="1" builtinId="5"/>
    <cellStyle name="Texto explicativo" xfId="2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A6A6A6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89A"/>
      <rgbColor rgb="FF003366"/>
      <rgbColor rgb="FF339966"/>
      <rgbColor rgb="FF003300"/>
      <rgbColor rgb="FF333300"/>
      <rgbColor rgb="FF993300"/>
      <rgbColor rgb="FF993366"/>
      <rgbColor rgb="FF333F50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64294</xdr:colOff>
      <xdr:row>0</xdr:row>
      <xdr:rowOff>0</xdr:rowOff>
    </xdr:from>
    <xdr:to>
      <xdr:col>17</xdr:col>
      <xdr:colOff>248937</xdr:colOff>
      <xdr:row>0</xdr:row>
      <xdr:rowOff>823680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732294" y="0"/>
          <a:ext cx="2470643" cy="823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45416</xdr:colOff>
      <xdr:row>0</xdr:row>
      <xdr:rowOff>0</xdr:rowOff>
    </xdr:from>
    <xdr:to>
      <xdr:col>6</xdr:col>
      <xdr:colOff>272392</xdr:colOff>
      <xdr:row>0</xdr:row>
      <xdr:rowOff>823680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6831979" y="0"/>
          <a:ext cx="2470643" cy="823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443160</xdr:colOff>
      <xdr:row>0</xdr:row>
      <xdr:rowOff>0</xdr:rowOff>
    </xdr:from>
    <xdr:to>
      <xdr:col>7</xdr:col>
      <xdr:colOff>227640</xdr:colOff>
      <xdr:row>0</xdr:row>
      <xdr:rowOff>823680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6539160" y="0"/>
          <a:ext cx="2461005" cy="8236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34"/>
  <sheetViews>
    <sheetView topLeftCell="A16" workbookViewId="0">
      <selection activeCell="B27" sqref="B27"/>
    </sheetView>
  </sheetViews>
  <sheetFormatPr baseColWidth="10" defaultRowHeight="12.75"/>
  <cols>
    <col min="2" max="2" width="15.28515625" style="100" customWidth="1"/>
    <col min="3" max="3" width="42" customWidth="1"/>
    <col min="4" max="4" width="37.7109375" customWidth="1"/>
  </cols>
  <sheetData>
    <row r="2" spans="1:14" ht="18">
      <c r="A2" s="1"/>
      <c r="B2" s="9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75">
      <c r="B4" s="95" t="s">
        <v>1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6.5">
      <c r="B5" s="96" t="s">
        <v>2</v>
      </c>
    </row>
    <row r="7" spans="1:14" ht="25.5" customHeight="1">
      <c r="B7" s="5" t="s">
        <v>3</v>
      </c>
      <c r="C7" s="6" t="s">
        <v>4</v>
      </c>
      <c r="D7" s="7" t="s">
        <v>5</v>
      </c>
    </row>
    <row r="8" spans="1:14" ht="84" customHeight="1">
      <c r="B8" s="97" t="s">
        <v>6</v>
      </c>
      <c r="C8" s="8" t="s">
        <v>7</v>
      </c>
      <c r="D8" s="9" t="s">
        <v>8</v>
      </c>
    </row>
    <row r="9" spans="1:14" ht="69" customHeight="1">
      <c r="B9" s="97" t="s">
        <v>9</v>
      </c>
      <c r="C9" s="8" t="s">
        <v>10</v>
      </c>
      <c r="D9" s="9" t="s">
        <v>11</v>
      </c>
    </row>
    <row r="10" spans="1:14" ht="57" customHeight="1">
      <c r="B10" s="97" t="s">
        <v>12</v>
      </c>
      <c r="C10" s="10" t="s">
        <v>13</v>
      </c>
      <c r="D10" s="9" t="s">
        <v>14</v>
      </c>
    </row>
    <row r="11" spans="1:14" ht="53.25" customHeight="1">
      <c r="B11" s="97" t="s">
        <v>15</v>
      </c>
      <c r="C11" s="10" t="s">
        <v>16</v>
      </c>
      <c r="D11" s="9" t="s">
        <v>17</v>
      </c>
    </row>
    <row r="12" spans="1:14" ht="52.5" customHeight="1">
      <c r="B12" s="97" t="s">
        <v>18</v>
      </c>
      <c r="C12" s="10" t="s">
        <v>19</v>
      </c>
      <c r="D12" s="9" t="s">
        <v>20</v>
      </c>
    </row>
    <row r="13" spans="1:14" ht="66.75" customHeight="1">
      <c r="B13" s="97" t="s">
        <v>21</v>
      </c>
      <c r="C13" s="10" t="s">
        <v>22</v>
      </c>
      <c r="D13" s="9" t="s">
        <v>23</v>
      </c>
    </row>
    <row r="14" spans="1:14" ht="68.25" customHeight="1">
      <c r="B14" s="97" t="s">
        <v>24</v>
      </c>
      <c r="C14" s="11" t="s">
        <v>25</v>
      </c>
      <c r="D14" s="9" t="s">
        <v>26</v>
      </c>
    </row>
    <row r="15" spans="1:14" ht="57" customHeight="1">
      <c r="B15" s="97" t="s">
        <v>27</v>
      </c>
      <c r="C15" s="10" t="s">
        <v>28</v>
      </c>
      <c r="D15" s="9" t="s">
        <v>29</v>
      </c>
    </row>
    <row r="16" spans="1:14" ht="36.75" customHeight="1">
      <c r="B16" s="97" t="s">
        <v>30</v>
      </c>
      <c r="C16" s="10" t="s">
        <v>31</v>
      </c>
      <c r="D16" s="9" t="s">
        <v>32</v>
      </c>
    </row>
    <row r="17" spans="2:14" ht="56.25" customHeight="1">
      <c r="B17" s="97" t="s">
        <v>33</v>
      </c>
      <c r="C17" s="10" t="s">
        <v>34</v>
      </c>
      <c r="D17" s="9" t="s">
        <v>35</v>
      </c>
    </row>
    <row r="18" spans="2:14" ht="22.5" customHeight="1">
      <c r="B18" s="97" t="s">
        <v>36</v>
      </c>
      <c r="C18" s="8" t="s">
        <v>37</v>
      </c>
      <c r="D18" s="12" t="s">
        <v>38</v>
      </c>
    </row>
    <row r="19" spans="2:14" ht="44.25" customHeight="1">
      <c r="B19" s="97" t="s">
        <v>39</v>
      </c>
      <c r="C19" s="8" t="s">
        <v>40</v>
      </c>
      <c r="D19" s="9" t="s">
        <v>41</v>
      </c>
    </row>
    <row r="20" spans="2:14" ht="50.25" customHeight="1">
      <c r="B20" s="97" t="s">
        <v>42</v>
      </c>
      <c r="C20" s="8" t="s">
        <v>43</v>
      </c>
      <c r="D20" s="9" t="s">
        <v>44</v>
      </c>
    </row>
    <row r="21" spans="2:14" ht="21.75" customHeight="1">
      <c r="B21" s="97" t="s">
        <v>45</v>
      </c>
      <c r="C21" s="8" t="s">
        <v>46</v>
      </c>
      <c r="D21" s="12" t="s">
        <v>47</v>
      </c>
    </row>
    <row r="22" spans="2:14">
      <c r="B22" s="98"/>
      <c r="C22" s="13"/>
      <c r="D22" s="13"/>
    </row>
    <row r="24" spans="2:14" ht="23.25" customHeight="1">
      <c r="B24" s="14" t="s">
        <v>48</v>
      </c>
      <c r="C24" s="1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4" ht="21" customHeight="1">
      <c r="B25" s="92" t="s">
        <v>49</v>
      </c>
    </row>
    <row r="27" spans="2:14" ht="19.5" customHeight="1">
      <c r="B27" s="5" t="s">
        <v>3</v>
      </c>
      <c r="C27" s="6" t="s">
        <v>4</v>
      </c>
      <c r="D27" s="7" t="s">
        <v>5</v>
      </c>
    </row>
    <row r="28" spans="2:14" ht="43.5" customHeight="1">
      <c r="B28" s="97" t="s">
        <v>50</v>
      </c>
      <c r="C28" s="8" t="s">
        <v>51</v>
      </c>
      <c r="D28" s="9" t="s">
        <v>52</v>
      </c>
    </row>
    <row r="33" spans="2:14" ht="15.75">
      <c r="B33" s="99" t="s">
        <v>53</v>
      </c>
      <c r="C33" s="1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ht="16.5">
      <c r="B34" s="96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2"/>
  <sheetViews>
    <sheetView tabSelected="1" zoomScale="84" zoomScaleNormal="84" workbookViewId="0">
      <selection activeCell="N4" sqref="N4"/>
    </sheetView>
  </sheetViews>
  <sheetFormatPr baseColWidth="10" defaultRowHeight="12.75"/>
  <cols>
    <col min="1" max="1" width="3.140625" style="65" customWidth="1"/>
    <col min="2" max="2" width="6.140625" style="65" customWidth="1"/>
    <col min="3" max="3" width="28.42578125" style="65" customWidth="1"/>
    <col min="4" max="5" width="15.85546875" style="65" customWidth="1"/>
    <col min="6" max="16384" width="11.42578125" style="65"/>
  </cols>
  <sheetData>
    <row r="1" spans="1:19" ht="67.5" customHeight="1"/>
    <row r="2" spans="1:19" ht="35.25" customHeight="1">
      <c r="A2" s="66"/>
      <c r="B2" s="67" t="s">
        <v>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</row>
    <row r="3" spans="1:19" ht="23.25" customHeight="1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>
        <f>SUM(N5:N480)</f>
        <v>98.71875</v>
      </c>
      <c r="O3" s="64"/>
      <c r="P3" s="64"/>
      <c r="Q3" s="64">
        <f>SUM(Q5:Q480)</f>
        <v>68.596874999999997</v>
      </c>
    </row>
    <row r="4" spans="1:19" ht="26.25" customHeight="1">
      <c r="B4" s="69" t="s">
        <v>55</v>
      </c>
      <c r="C4" s="69" t="s">
        <v>56</v>
      </c>
      <c r="D4" s="69" t="s">
        <v>6</v>
      </c>
      <c r="E4" s="69" t="s">
        <v>9</v>
      </c>
      <c r="F4" s="69" t="s">
        <v>12</v>
      </c>
      <c r="G4" s="69" t="s">
        <v>15</v>
      </c>
      <c r="H4" s="69" t="s">
        <v>18</v>
      </c>
      <c r="I4" s="69" t="s">
        <v>21</v>
      </c>
      <c r="J4" s="69" t="s">
        <v>24</v>
      </c>
      <c r="K4" s="69" t="s">
        <v>27</v>
      </c>
      <c r="L4" s="69" t="s">
        <v>30</v>
      </c>
      <c r="M4" s="69" t="s">
        <v>33</v>
      </c>
      <c r="N4" s="69" t="s">
        <v>36</v>
      </c>
      <c r="O4" s="69" t="s">
        <v>39</v>
      </c>
      <c r="P4" s="69" t="s">
        <v>42</v>
      </c>
      <c r="Q4" s="69" t="s">
        <v>45</v>
      </c>
    </row>
    <row r="5" spans="1:19" ht="23.25" customHeight="1">
      <c r="B5" s="70">
        <v>1</v>
      </c>
      <c r="C5" s="71" t="s">
        <v>57</v>
      </c>
      <c r="D5" s="70" t="s">
        <v>58</v>
      </c>
      <c r="E5" s="72" t="str">
        <f t="shared" ref="E5:E25" si="0">IF(D5="P",(IF(Q5&lt;=6,"S",(IF(Q5&lt;=8,"M",(IF(Q5&lt;=10,"C","MC")))))),(IF(D5="Ca",(IF(Q5&lt;=2,"S",(IF(Q5&lt;=3,"M",(IF(Q5&lt;=4,"C","MC")))))),(IF(D5="D",(IF(Q5&lt;=8,"S",(IF(Q5&lt;=10,"M",(IF(Q5&lt;=12,"C","MC")))))),(IF(D5="Co",(IF(Q5&lt;=4,"S",(IF(Q5&lt;=6,"M",(IF(Q5&lt;=8,"C","MC")))))),(IF(D5="R",(IF(Q5&lt;=6,"S",(IF(Q5&lt;=8,"M",(IF(Q5&lt;=10,"C","MC")))))),"")))))))))</f>
        <v>MC</v>
      </c>
      <c r="F5" s="73">
        <v>3</v>
      </c>
      <c r="G5" s="73">
        <v>3</v>
      </c>
      <c r="H5" s="73">
        <v>0</v>
      </c>
      <c r="I5" s="73">
        <v>1</v>
      </c>
      <c r="J5" s="73">
        <v>1</v>
      </c>
      <c r="K5" s="74">
        <v>0.75</v>
      </c>
      <c r="L5" s="74">
        <v>1.5</v>
      </c>
      <c r="M5" s="74">
        <v>1.5</v>
      </c>
      <c r="N5" s="75">
        <f t="shared" ref="N5:N25" si="1">(F5+G5+(H5*2))*IF(I5=0,1,I5)*IF(J5=0,1,J5)*IF(K5=0,1,K5)*IF(L5=0,1,L5)*IF(M5=0,1,M5)*1.5</f>
        <v>15.1875</v>
      </c>
      <c r="O5" s="76">
        <v>1</v>
      </c>
      <c r="P5" s="77">
        <f>IF(D5="D",0.8,IF(D5="P",1,IF(D5="R",0.5,IF(D5="Ca",0.5,IF(D5="Co",0.5,"")))))</f>
        <v>1</v>
      </c>
      <c r="Q5" s="78">
        <f t="shared" ref="Q5:Q25" si="2">N5*IF(O5=0,1,O5)*IF(P5="",1,P5)</f>
        <v>15.1875</v>
      </c>
    </row>
    <row r="6" spans="1:19" ht="23.25" customHeight="1">
      <c r="A6" s="68"/>
      <c r="B6" s="70">
        <v>2</v>
      </c>
      <c r="C6" s="71" t="s">
        <v>59</v>
      </c>
      <c r="D6" s="70" t="s">
        <v>58</v>
      </c>
      <c r="E6" s="72" t="str">
        <f t="shared" si="0"/>
        <v>MC</v>
      </c>
      <c r="F6" s="73">
        <v>2</v>
      </c>
      <c r="G6" s="73">
        <v>2</v>
      </c>
      <c r="H6" s="73">
        <v>0</v>
      </c>
      <c r="I6" s="76">
        <v>1</v>
      </c>
      <c r="J6" s="76">
        <v>1</v>
      </c>
      <c r="K6" s="74">
        <v>0.75</v>
      </c>
      <c r="L6" s="74">
        <v>1.5</v>
      </c>
      <c r="M6" s="74">
        <v>1.5</v>
      </c>
      <c r="N6" s="75">
        <f t="shared" si="1"/>
        <v>10.125</v>
      </c>
      <c r="O6" s="76">
        <v>1</v>
      </c>
      <c r="P6" s="77">
        <f>IF(D6="D",0.8,IF(D6="P",1,IF(D6="R",0.5,IF(D6="Ca",0.5,IF(D6="Co",0.5,"")))))</f>
        <v>1</v>
      </c>
      <c r="Q6" s="78">
        <f t="shared" si="2"/>
        <v>10.125</v>
      </c>
    </row>
    <row r="7" spans="1:19" ht="23.25" customHeight="1">
      <c r="A7" s="68"/>
      <c r="B7" s="70">
        <v>3</v>
      </c>
      <c r="C7" s="71" t="s">
        <v>60</v>
      </c>
      <c r="D7" s="70" t="s">
        <v>58</v>
      </c>
      <c r="E7" s="72" t="str">
        <f t="shared" si="0"/>
        <v>S</v>
      </c>
      <c r="F7" s="73">
        <v>1</v>
      </c>
      <c r="G7" s="73">
        <v>1</v>
      </c>
      <c r="H7" s="73">
        <v>0</v>
      </c>
      <c r="I7" s="76">
        <v>1</v>
      </c>
      <c r="J7" s="76">
        <v>1</v>
      </c>
      <c r="K7" s="74">
        <v>0.75</v>
      </c>
      <c r="L7" s="74">
        <v>1.5</v>
      </c>
      <c r="M7" s="74">
        <v>1.5</v>
      </c>
      <c r="N7" s="75">
        <f t="shared" si="1"/>
        <v>5.0625</v>
      </c>
      <c r="O7" s="76">
        <v>1</v>
      </c>
      <c r="P7" s="77">
        <f>IF(D7="D",0.8,IF(D7="P",1,IF(D7="R",0.5,IF(D7="Ca",0.5,IF(D7="Co",0.5,"")))))</f>
        <v>1</v>
      </c>
      <c r="Q7" s="78">
        <f t="shared" si="2"/>
        <v>5.0625</v>
      </c>
    </row>
    <row r="8" spans="1:19" ht="23.25" customHeight="1">
      <c r="A8" s="68"/>
      <c r="B8" s="70">
        <v>4</v>
      </c>
      <c r="C8" s="71" t="s">
        <v>61</v>
      </c>
      <c r="D8" s="70" t="s">
        <v>58</v>
      </c>
      <c r="E8" s="72" t="str">
        <f t="shared" si="0"/>
        <v>C</v>
      </c>
      <c r="F8" s="73">
        <v>2</v>
      </c>
      <c r="G8" s="73">
        <v>2</v>
      </c>
      <c r="H8" s="73">
        <v>0</v>
      </c>
      <c r="I8" s="76">
        <v>1</v>
      </c>
      <c r="J8" s="76">
        <v>1</v>
      </c>
      <c r="K8" s="74">
        <v>0.75</v>
      </c>
      <c r="L8" s="74">
        <v>1.5</v>
      </c>
      <c r="M8" s="74">
        <v>1.5</v>
      </c>
      <c r="N8" s="75">
        <f t="shared" si="1"/>
        <v>10.125</v>
      </c>
      <c r="O8" s="76">
        <v>1</v>
      </c>
      <c r="P8" s="77">
        <f t="shared" ref="P8:P25" si="3">IF(D8="D",1,IF(D8="P",0.8,IF(D8="R",0.5,IF(D8="Ca",0.5,IF(D8="Co",0.5,"")))))</f>
        <v>0.8</v>
      </c>
      <c r="Q8" s="78">
        <f t="shared" si="2"/>
        <v>8.1</v>
      </c>
    </row>
    <row r="9" spans="1:19" ht="33.75" customHeight="1">
      <c r="A9" s="68"/>
      <c r="B9" s="70">
        <v>5</v>
      </c>
      <c r="C9" s="79" t="s">
        <v>62</v>
      </c>
      <c r="D9" s="70" t="s">
        <v>63</v>
      </c>
      <c r="E9" s="72" t="str">
        <f t="shared" si="0"/>
        <v>MC</v>
      </c>
      <c r="F9" s="73">
        <v>6</v>
      </c>
      <c r="G9" s="73">
        <v>3</v>
      </c>
      <c r="H9" s="73">
        <v>0</v>
      </c>
      <c r="I9" s="76">
        <v>1</v>
      </c>
      <c r="J9" s="76">
        <v>1</v>
      </c>
      <c r="K9" s="74">
        <v>0.75</v>
      </c>
      <c r="L9" s="74">
        <v>1.5</v>
      </c>
      <c r="M9" s="74">
        <v>1.5</v>
      </c>
      <c r="N9" s="75">
        <f t="shared" si="1"/>
        <v>22.78125</v>
      </c>
      <c r="O9" s="76">
        <v>1</v>
      </c>
      <c r="P9" s="77">
        <f t="shared" si="3"/>
        <v>0.5</v>
      </c>
      <c r="Q9" s="78">
        <f t="shared" si="2"/>
        <v>11.390625</v>
      </c>
    </row>
    <row r="10" spans="1:19" ht="34.5" customHeight="1">
      <c r="A10" s="68"/>
      <c r="B10" s="70">
        <v>6</v>
      </c>
      <c r="C10" s="79" t="s">
        <v>64</v>
      </c>
      <c r="D10" s="70" t="s">
        <v>63</v>
      </c>
      <c r="E10" s="72" t="str">
        <f t="shared" si="0"/>
        <v>C</v>
      </c>
      <c r="F10" s="73">
        <v>4</v>
      </c>
      <c r="G10" s="73">
        <v>2</v>
      </c>
      <c r="H10" s="73">
        <v>0</v>
      </c>
      <c r="I10" s="76">
        <v>1</v>
      </c>
      <c r="J10" s="76">
        <v>1</v>
      </c>
      <c r="K10" s="74">
        <v>0.75</v>
      </c>
      <c r="L10" s="74">
        <v>1.5</v>
      </c>
      <c r="M10" s="74">
        <v>1.5</v>
      </c>
      <c r="N10" s="75">
        <f t="shared" si="1"/>
        <v>15.1875</v>
      </c>
      <c r="O10" s="76">
        <v>1</v>
      </c>
      <c r="P10" s="77">
        <f t="shared" si="3"/>
        <v>0.5</v>
      </c>
      <c r="Q10" s="78">
        <f t="shared" si="2"/>
        <v>7.59375</v>
      </c>
    </row>
    <row r="11" spans="1:19" ht="35.25" customHeight="1">
      <c r="A11" s="68"/>
      <c r="B11" s="70">
        <v>7</v>
      </c>
      <c r="C11" s="79" t="s">
        <v>65</v>
      </c>
      <c r="D11" s="70" t="s">
        <v>63</v>
      </c>
      <c r="E11" s="72" t="str">
        <f t="shared" si="0"/>
        <v>C</v>
      </c>
      <c r="F11" s="73">
        <v>4</v>
      </c>
      <c r="G11" s="73">
        <v>2</v>
      </c>
      <c r="H11" s="73">
        <v>0</v>
      </c>
      <c r="I11" s="76">
        <v>1</v>
      </c>
      <c r="J11" s="76">
        <v>1</v>
      </c>
      <c r="K11" s="74">
        <v>0.75</v>
      </c>
      <c r="L11" s="74">
        <v>1.5</v>
      </c>
      <c r="M11" s="74">
        <v>1.5</v>
      </c>
      <c r="N11" s="75">
        <f t="shared" si="1"/>
        <v>15.1875</v>
      </c>
      <c r="O11" s="76">
        <v>1</v>
      </c>
      <c r="P11" s="77">
        <f t="shared" si="3"/>
        <v>0.5</v>
      </c>
      <c r="Q11" s="78">
        <f t="shared" si="2"/>
        <v>7.59375</v>
      </c>
    </row>
    <row r="12" spans="1:19" ht="25.5">
      <c r="A12" s="68"/>
      <c r="B12" s="70">
        <v>8</v>
      </c>
      <c r="C12" s="86" t="s">
        <v>66</v>
      </c>
      <c r="D12" s="70" t="s">
        <v>63</v>
      </c>
      <c r="E12" s="72" t="str">
        <f t="shared" si="0"/>
        <v>S</v>
      </c>
      <c r="F12" s="73">
        <v>1</v>
      </c>
      <c r="G12" s="73">
        <v>0</v>
      </c>
      <c r="H12" s="73">
        <v>0</v>
      </c>
      <c r="I12" s="76">
        <v>1</v>
      </c>
      <c r="J12" s="76">
        <v>1</v>
      </c>
      <c r="K12" s="74">
        <v>0.75</v>
      </c>
      <c r="L12" s="74">
        <v>1.5</v>
      </c>
      <c r="M12" s="76">
        <v>1</v>
      </c>
      <c r="N12" s="75">
        <f t="shared" si="1"/>
        <v>1.6875</v>
      </c>
      <c r="O12" s="76">
        <v>1</v>
      </c>
      <c r="P12" s="77">
        <f t="shared" si="3"/>
        <v>0.5</v>
      </c>
      <c r="Q12" s="78">
        <f t="shared" si="2"/>
        <v>0.84375</v>
      </c>
    </row>
    <row r="13" spans="1:19" ht="49.5" customHeight="1">
      <c r="A13" s="68"/>
      <c r="B13" s="70">
        <v>9</v>
      </c>
      <c r="C13" s="71" t="s">
        <v>67</v>
      </c>
      <c r="D13" s="70" t="s">
        <v>58</v>
      </c>
      <c r="E13" s="72" t="str">
        <f t="shared" si="0"/>
        <v>S</v>
      </c>
      <c r="F13" s="73">
        <v>1</v>
      </c>
      <c r="G13" s="73">
        <v>1</v>
      </c>
      <c r="H13" s="73">
        <v>0</v>
      </c>
      <c r="I13" s="76">
        <v>1</v>
      </c>
      <c r="J13" s="76">
        <v>1</v>
      </c>
      <c r="K13" s="74">
        <v>0.75</v>
      </c>
      <c r="L13" s="74">
        <v>1.5</v>
      </c>
      <c r="M13" s="76">
        <v>1</v>
      </c>
      <c r="N13" s="75">
        <f t="shared" si="1"/>
        <v>3.375</v>
      </c>
      <c r="O13" s="76">
        <v>1</v>
      </c>
      <c r="P13" s="77">
        <f t="shared" si="3"/>
        <v>0.8</v>
      </c>
      <c r="Q13" s="78">
        <f t="shared" si="2"/>
        <v>2.7</v>
      </c>
    </row>
    <row r="14" spans="1:19" ht="16.5">
      <c r="A14" s="68"/>
      <c r="B14" s="70">
        <v>10</v>
      </c>
      <c r="C14" s="80"/>
      <c r="D14" s="70"/>
      <c r="E14" s="72" t="str">
        <f t="shared" si="0"/>
        <v/>
      </c>
      <c r="F14" s="73"/>
      <c r="G14" s="73"/>
      <c r="H14" s="73"/>
      <c r="I14" s="76"/>
      <c r="J14" s="76"/>
      <c r="K14" s="76"/>
      <c r="L14" s="76"/>
      <c r="M14" s="76"/>
      <c r="N14" s="75">
        <f t="shared" si="1"/>
        <v>0</v>
      </c>
      <c r="O14" s="76"/>
      <c r="P14" s="77" t="str">
        <f t="shared" si="3"/>
        <v/>
      </c>
      <c r="Q14" s="78">
        <f t="shared" si="2"/>
        <v>0</v>
      </c>
    </row>
    <row r="15" spans="1:19" ht="16.5">
      <c r="A15" s="68"/>
      <c r="B15" s="70">
        <v>11</v>
      </c>
      <c r="C15" s="80"/>
      <c r="D15" s="70"/>
      <c r="E15" s="72" t="str">
        <f t="shared" si="0"/>
        <v/>
      </c>
      <c r="F15" s="73"/>
      <c r="G15" s="73"/>
      <c r="H15" s="73"/>
      <c r="I15" s="76"/>
      <c r="J15" s="76"/>
      <c r="K15" s="76"/>
      <c r="L15" s="76"/>
      <c r="M15" s="76"/>
      <c r="N15" s="75">
        <f t="shared" si="1"/>
        <v>0</v>
      </c>
      <c r="O15" s="76"/>
      <c r="P15" s="77" t="str">
        <f t="shared" si="3"/>
        <v/>
      </c>
      <c r="Q15" s="78">
        <f t="shared" si="2"/>
        <v>0</v>
      </c>
      <c r="S15" s="81"/>
    </row>
    <row r="16" spans="1:19" ht="16.5">
      <c r="A16" s="68"/>
      <c r="B16" s="70">
        <v>12</v>
      </c>
      <c r="C16" s="80"/>
      <c r="D16" s="70"/>
      <c r="E16" s="72" t="str">
        <f t="shared" si="0"/>
        <v/>
      </c>
      <c r="F16" s="73"/>
      <c r="G16" s="73"/>
      <c r="H16" s="73"/>
      <c r="I16" s="76"/>
      <c r="J16" s="76"/>
      <c r="K16" s="76"/>
      <c r="L16" s="76"/>
      <c r="M16" s="76"/>
      <c r="N16" s="75">
        <f t="shared" si="1"/>
        <v>0</v>
      </c>
      <c r="O16" s="76"/>
      <c r="P16" s="77" t="str">
        <f t="shared" si="3"/>
        <v/>
      </c>
      <c r="Q16" s="78">
        <f t="shared" si="2"/>
        <v>0</v>
      </c>
    </row>
    <row r="17" spans="1:17" ht="16.5">
      <c r="A17" s="68"/>
      <c r="B17" s="70">
        <v>13</v>
      </c>
      <c r="C17" s="80"/>
      <c r="D17" s="70"/>
      <c r="E17" s="72" t="str">
        <f t="shared" si="0"/>
        <v/>
      </c>
      <c r="F17" s="73"/>
      <c r="G17" s="73"/>
      <c r="H17" s="73"/>
      <c r="I17" s="76"/>
      <c r="J17" s="76"/>
      <c r="K17" s="76"/>
      <c r="L17" s="76"/>
      <c r="M17" s="76"/>
      <c r="N17" s="75">
        <f t="shared" si="1"/>
        <v>0</v>
      </c>
      <c r="O17" s="76"/>
      <c r="P17" s="77" t="str">
        <f t="shared" si="3"/>
        <v/>
      </c>
      <c r="Q17" s="78">
        <f t="shared" si="2"/>
        <v>0</v>
      </c>
    </row>
    <row r="18" spans="1:17" ht="16.5">
      <c r="A18" s="68"/>
      <c r="B18" s="70">
        <v>14</v>
      </c>
      <c r="C18" s="80"/>
      <c r="D18" s="70"/>
      <c r="E18" s="72" t="str">
        <f t="shared" si="0"/>
        <v/>
      </c>
      <c r="F18" s="73"/>
      <c r="G18" s="73"/>
      <c r="H18" s="73"/>
      <c r="I18" s="76"/>
      <c r="J18" s="76"/>
      <c r="K18" s="76"/>
      <c r="L18" s="76"/>
      <c r="M18" s="76"/>
      <c r="N18" s="75">
        <f t="shared" si="1"/>
        <v>0</v>
      </c>
      <c r="O18" s="76"/>
      <c r="P18" s="77" t="str">
        <f t="shared" si="3"/>
        <v/>
      </c>
      <c r="Q18" s="78">
        <f t="shared" si="2"/>
        <v>0</v>
      </c>
    </row>
    <row r="19" spans="1:17" ht="16.5">
      <c r="A19" s="68"/>
      <c r="B19" s="70">
        <v>15</v>
      </c>
      <c r="C19" s="80"/>
      <c r="D19" s="70"/>
      <c r="E19" s="72" t="str">
        <f t="shared" si="0"/>
        <v/>
      </c>
      <c r="F19" s="73"/>
      <c r="G19" s="73"/>
      <c r="H19" s="73"/>
      <c r="I19" s="76"/>
      <c r="J19" s="76"/>
      <c r="K19" s="76"/>
      <c r="L19" s="76"/>
      <c r="M19" s="76"/>
      <c r="N19" s="75">
        <f t="shared" si="1"/>
        <v>0</v>
      </c>
      <c r="O19" s="76"/>
      <c r="P19" s="77" t="str">
        <f t="shared" si="3"/>
        <v/>
      </c>
      <c r="Q19" s="78">
        <f t="shared" si="2"/>
        <v>0</v>
      </c>
    </row>
    <row r="20" spans="1:17" ht="16.5">
      <c r="A20" s="68"/>
      <c r="B20" s="70">
        <v>16</v>
      </c>
      <c r="C20" s="80"/>
      <c r="D20" s="70"/>
      <c r="E20" s="72" t="str">
        <f t="shared" si="0"/>
        <v/>
      </c>
      <c r="F20" s="73"/>
      <c r="G20" s="73"/>
      <c r="H20" s="73"/>
      <c r="I20" s="76"/>
      <c r="J20" s="76"/>
      <c r="K20" s="76"/>
      <c r="L20" s="76"/>
      <c r="M20" s="76"/>
      <c r="N20" s="75">
        <f t="shared" si="1"/>
        <v>0</v>
      </c>
      <c r="O20" s="76"/>
      <c r="P20" s="77" t="str">
        <f t="shared" si="3"/>
        <v/>
      </c>
      <c r="Q20" s="78">
        <f t="shared" si="2"/>
        <v>0</v>
      </c>
    </row>
    <row r="21" spans="1:17" ht="16.5">
      <c r="A21" s="68"/>
      <c r="B21" s="70">
        <v>17</v>
      </c>
      <c r="C21" s="80"/>
      <c r="D21" s="70"/>
      <c r="E21" s="72" t="str">
        <f t="shared" si="0"/>
        <v/>
      </c>
      <c r="F21" s="73"/>
      <c r="G21" s="73"/>
      <c r="H21" s="73"/>
      <c r="I21" s="76"/>
      <c r="J21" s="76"/>
      <c r="K21" s="76"/>
      <c r="L21" s="76"/>
      <c r="M21" s="76"/>
      <c r="N21" s="75">
        <f t="shared" si="1"/>
        <v>0</v>
      </c>
      <c r="O21" s="76"/>
      <c r="P21" s="77" t="str">
        <f t="shared" si="3"/>
        <v/>
      </c>
      <c r="Q21" s="78">
        <f t="shared" si="2"/>
        <v>0</v>
      </c>
    </row>
    <row r="22" spans="1:17" ht="16.5">
      <c r="A22" s="68"/>
      <c r="B22" s="70">
        <v>18</v>
      </c>
      <c r="C22" s="80"/>
      <c r="D22" s="70"/>
      <c r="E22" s="72" t="str">
        <f t="shared" si="0"/>
        <v/>
      </c>
      <c r="F22" s="73"/>
      <c r="G22" s="73"/>
      <c r="H22" s="73"/>
      <c r="I22" s="76"/>
      <c r="J22" s="76"/>
      <c r="K22" s="76"/>
      <c r="L22" s="76"/>
      <c r="M22" s="76"/>
      <c r="N22" s="75">
        <f t="shared" si="1"/>
        <v>0</v>
      </c>
      <c r="O22" s="76"/>
      <c r="P22" s="77" t="str">
        <f t="shared" si="3"/>
        <v/>
      </c>
      <c r="Q22" s="78">
        <f t="shared" si="2"/>
        <v>0</v>
      </c>
    </row>
    <row r="23" spans="1:17" ht="16.5">
      <c r="A23" s="68"/>
      <c r="B23" s="70">
        <v>19</v>
      </c>
      <c r="C23" s="80"/>
      <c r="D23" s="70"/>
      <c r="E23" s="72" t="str">
        <f t="shared" si="0"/>
        <v/>
      </c>
      <c r="F23" s="73"/>
      <c r="G23" s="73"/>
      <c r="H23" s="73"/>
      <c r="I23" s="76"/>
      <c r="J23" s="76"/>
      <c r="K23" s="76"/>
      <c r="L23" s="76"/>
      <c r="M23" s="76"/>
      <c r="N23" s="75">
        <f t="shared" si="1"/>
        <v>0</v>
      </c>
      <c r="O23" s="76"/>
      <c r="P23" s="77" t="str">
        <f t="shared" si="3"/>
        <v/>
      </c>
      <c r="Q23" s="78">
        <f t="shared" si="2"/>
        <v>0</v>
      </c>
    </row>
    <row r="24" spans="1:17" ht="16.5">
      <c r="A24" s="68"/>
      <c r="B24" s="70">
        <v>20</v>
      </c>
      <c r="C24" s="80"/>
      <c r="D24" s="70"/>
      <c r="E24" s="72" t="str">
        <f t="shared" si="0"/>
        <v/>
      </c>
      <c r="F24" s="73"/>
      <c r="G24" s="73"/>
      <c r="H24" s="73"/>
      <c r="I24" s="76"/>
      <c r="J24" s="76"/>
      <c r="K24" s="76"/>
      <c r="L24" s="76"/>
      <c r="M24" s="76"/>
      <c r="N24" s="75">
        <f t="shared" si="1"/>
        <v>0</v>
      </c>
      <c r="O24" s="76"/>
      <c r="P24" s="77" t="str">
        <f t="shared" si="3"/>
        <v/>
      </c>
      <c r="Q24" s="78">
        <f t="shared" si="2"/>
        <v>0</v>
      </c>
    </row>
    <row r="25" spans="1:17" ht="16.5">
      <c r="A25" s="68"/>
      <c r="B25" s="70">
        <v>21</v>
      </c>
      <c r="C25" s="80"/>
      <c r="D25" s="70"/>
      <c r="E25" s="72" t="str">
        <f t="shared" si="0"/>
        <v/>
      </c>
      <c r="F25" s="73"/>
      <c r="G25" s="73"/>
      <c r="H25" s="73"/>
      <c r="I25" s="76"/>
      <c r="J25" s="76"/>
      <c r="K25" s="76"/>
      <c r="L25" s="76"/>
      <c r="M25" s="76"/>
      <c r="N25" s="75">
        <f t="shared" si="1"/>
        <v>0</v>
      </c>
      <c r="O25" s="76"/>
      <c r="P25" s="77" t="str">
        <f t="shared" si="3"/>
        <v/>
      </c>
      <c r="Q25" s="78">
        <f t="shared" si="2"/>
        <v>0</v>
      </c>
    </row>
    <row r="26" spans="1:17" ht="33.75" customHeight="1">
      <c r="B26" s="84" t="s">
        <v>55</v>
      </c>
      <c r="C26" s="85" t="s">
        <v>68</v>
      </c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4" t="s">
        <v>36</v>
      </c>
      <c r="O26" s="84"/>
      <c r="P26" s="84"/>
      <c r="Q26" s="84" t="s">
        <v>45</v>
      </c>
    </row>
    <row r="27" spans="1:17" ht="16.5">
      <c r="B27" s="70">
        <v>22</v>
      </c>
      <c r="C27" s="82"/>
      <c r="D27" s="70"/>
      <c r="E27" s="72" t="str">
        <f t="shared" ref="E27:E32" si="4">IF(D27="P",(IF(Q27&lt;=6,"S",(IF(Q27&lt;=8,"M",(IF(Q27&lt;=10,"C","MC")))))),(IF(D27="Ca",(IF(Q27&lt;=2,"S",(IF(Q27&lt;=3,"M",(IF(Q27&lt;=4,"C","MC")))))),(IF(D27="D",(IF(Q27&lt;=8,"S",(IF(Q27&lt;=10,"M",(IF(Q27&lt;=12,"C","MC")))))),(IF(D27="Co",(IF(Q27&lt;=4,"S",(IF(Q27&lt;=6,"M",(IF(Q27&lt;=8,"C","MC")))))),(IF(D27="R",(IF(Q27&lt;=6,"S",(IF(Q27&lt;=8,"M",(IF(Q27&lt;=10,"C","MC")))))),"")))))))))</f>
        <v/>
      </c>
      <c r="F27" s="73"/>
      <c r="G27" s="73"/>
      <c r="H27" s="73"/>
      <c r="I27" s="76"/>
      <c r="J27" s="76"/>
      <c r="K27" s="76"/>
      <c r="L27" s="76"/>
      <c r="M27" s="76"/>
      <c r="N27" s="75">
        <f t="shared" ref="N27:N32" si="5">(F27+G27+(H27*2))*IF(I27=0,1,I27)*IF(J27=0,1,J27)*IF(K27=0,1,K27)*IF(L27=0,1,L27)*IF(M27=0,1,M27)*1.5</f>
        <v>0</v>
      </c>
      <c r="O27" s="76"/>
      <c r="P27" s="77" t="str">
        <f t="shared" ref="P27:P32" si="6">IF(D27="D",1,IF(D27="P",0.8,IF(D27="R",0.5,IF(D27="Ca",0.5,IF(D27="Co",0.5,"")))))</f>
        <v/>
      </c>
      <c r="Q27" s="78">
        <f t="shared" ref="Q27:Q32" si="7">N27*IF(O27=0,1,O27)*IF(P27="",1,P27)</f>
        <v>0</v>
      </c>
    </row>
    <row r="28" spans="1:17" ht="16.5">
      <c r="A28" s="68"/>
      <c r="B28" s="70">
        <v>23</v>
      </c>
      <c r="C28" s="80" t="s">
        <v>69</v>
      </c>
      <c r="D28" s="70"/>
      <c r="E28" s="72" t="str">
        <f t="shared" si="4"/>
        <v/>
      </c>
      <c r="F28" s="73"/>
      <c r="G28" s="73"/>
      <c r="H28" s="73"/>
      <c r="I28" s="76"/>
      <c r="J28" s="76"/>
      <c r="K28" s="76"/>
      <c r="L28" s="76"/>
      <c r="M28" s="76"/>
      <c r="N28" s="75">
        <f t="shared" si="5"/>
        <v>0</v>
      </c>
      <c r="O28" s="76"/>
      <c r="P28" s="77" t="str">
        <f t="shared" si="6"/>
        <v/>
      </c>
      <c r="Q28" s="78">
        <f t="shared" si="7"/>
        <v>0</v>
      </c>
    </row>
    <row r="29" spans="1:17" ht="16.5">
      <c r="A29" s="68"/>
      <c r="B29" s="70">
        <v>24</v>
      </c>
      <c r="C29" s="82"/>
      <c r="D29" s="70"/>
      <c r="E29" s="83" t="str">
        <f t="shared" si="4"/>
        <v/>
      </c>
      <c r="F29" s="73"/>
      <c r="G29" s="73"/>
      <c r="H29" s="73"/>
      <c r="I29" s="76"/>
      <c r="J29" s="76"/>
      <c r="K29" s="76"/>
      <c r="L29" s="76"/>
      <c r="M29" s="76"/>
      <c r="N29" s="75">
        <f t="shared" si="5"/>
        <v>0</v>
      </c>
      <c r="O29" s="76"/>
      <c r="P29" s="77" t="str">
        <f t="shared" si="6"/>
        <v/>
      </c>
      <c r="Q29" s="78">
        <f t="shared" si="7"/>
        <v>0</v>
      </c>
    </row>
    <row r="30" spans="1:17" ht="16.5">
      <c r="A30" s="68"/>
      <c r="B30" s="70">
        <v>25</v>
      </c>
      <c r="C30" s="82"/>
      <c r="D30" s="70"/>
      <c r="E30" s="83" t="str">
        <f t="shared" si="4"/>
        <v/>
      </c>
      <c r="F30" s="73"/>
      <c r="G30" s="73"/>
      <c r="H30" s="73"/>
      <c r="I30" s="76"/>
      <c r="J30" s="76"/>
      <c r="K30" s="76"/>
      <c r="L30" s="76"/>
      <c r="M30" s="76"/>
      <c r="N30" s="75">
        <f t="shared" si="5"/>
        <v>0</v>
      </c>
      <c r="O30" s="76"/>
      <c r="P30" s="77" t="str">
        <f t="shared" si="6"/>
        <v/>
      </c>
      <c r="Q30" s="78">
        <f t="shared" si="7"/>
        <v>0</v>
      </c>
    </row>
    <row r="31" spans="1:17" ht="16.5">
      <c r="A31" s="68"/>
      <c r="B31" s="70">
        <v>26</v>
      </c>
      <c r="C31" s="82"/>
      <c r="D31" s="70"/>
      <c r="E31" s="83" t="str">
        <f t="shared" si="4"/>
        <v/>
      </c>
      <c r="F31" s="73"/>
      <c r="G31" s="73"/>
      <c r="H31" s="73"/>
      <c r="I31" s="76"/>
      <c r="J31" s="76"/>
      <c r="K31" s="76"/>
      <c r="L31" s="76"/>
      <c r="M31" s="76"/>
      <c r="N31" s="75">
        <f t="shared" si="5"/>
        <v>0</v>
      </c>
      <c r="O31" s="76"/>
      <c r="P31" s="77" t="str">
        <f t="shared" si="6"/>
        <v/>
      </c>
      <c r="Q31" s="78">
        <f t="shared" si="7"/>
        <v>0</v>
      </c>
    </row>
    <row r="32" spans="1:17" ht="16.5">
      <c r="A32" s="68"/>
      <c r="B32" s="70">
        <v>27</v>
      </c>
      <c r="C32" s="82"/>
      <c r="D32" s="70"/>
      <c r="E32" s="83" t="str">
        <f t="shared" si="4"/>
        <v/>
      </c>
      <c r="F32" s="73"/>
      <c r="G32" s="73"/>
      <c r="H32" s="73"/>
      <c r="I32" s="76"/>
      <c r="J32" s="76"/>
      <c r="K32" s="76"/>
      <c r="L32" s="76"/>
      <c r="M32" s="76"/>
      <c r="N32" s="75">
        <f t="shared" si="5"/>
        <v>0</v>
      </c>
      <c r="O32" s="76"/>
      <c r="P32" s="77" t="str">
        <f t="shared" si="6"/>
        <v/>
      </c>
      <c r="Q32" s="78">
        <f t="shared" si="7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28"/>
  <sheetViews>
    <sheetView showGridLines="0" topLeftCell="A7" zoomScale="90" zoomScaleNormal="90" workbookViewId="0">
      <selection activeCell="F3" sqref="F3"/>
    </sheetView>
  </sheetViews>
  <sheetFormatPr baseColWidth="10" defaultColWidth="9.140625" defaultRowHeight="12.75"/>
  <cols>
    <col min="1" max="1" width="4.7109375" style="15"/>
    <col min="2" max="2" width="85.28515625" style="19"/>
    <col min="3" max="3" width="11.7109375" style="19"/>
    <col min="4" max="4" width="11.7109375" style="15"/>
    <col min="5" max="5" width="9" style="15"/>
    <col min="6" max="6" width="13" style="15" customWidth="1"/>
    <col min="7" max="1025" width="10.85546875" style="19"/>
  </cols>
  <sheetData>
    <row r="1" spans="1:17" ht="67.5" customHeight="1">
      <c r="A1"/>
      <c r="B1"/>
      <c r="C1"/>
      <c r="D1"/>
      <c r="E1"/>
      <c r="F1"/>
      <c r="G1"/>
      <c r="Q1"/>
    </row>
    <row r="2" spans="1:17" ht="18">
      <c r="A2" s="16" t="s">
        <v>48</v>
      </c>
      <c r="B2" s="16"/>
      <c r="C2" s="16"/>
      <c r="D2" s="16"/>
      <c r="E2" s="16"/>
      <c r="F2" s="16"/>
      <c r="G2" s="20"/>
      <c r="Q2"/>
    </row>
    <row r="3" spans="1:17" ht="16.5">
      <c r="A3" s="21"/>
      <c r="B3" s="21"/>
      <c r="C3" s="21"/>
      <c r="D3" s="21"/>
      <c r="E3" s="21"/>
      <c r="F3" s="101">
        <f>SUM(F5:F26)</f>
        <v>189.32737500000002</v>
      </c>
      <c r="G3" s="20"/>
      <c r="Q3" s="20"/>
    </row>
    <row r="4" spans="1:17" ht="16.5">
      <c r="A4" s="22" t="s">
        <v>55</v>
      </c>
      <c r="B4" s="23" t="s">
        <v>70</v>
      </c>
      <c r="C4" s="22" t="s">
        <v>36</v>
      </c>
      <c r="D4" s="22" t="s">
        <v>45</v>
      </c>
      <c r="E4" s="22" t="s">
        <v>50</v>
      </c>
      <c r="F4" s="22" t="s">
        <v>71</v>
      </c>
      <c r="G4" s="20"/>
    </row>
    <row r="5" spans="1:17" ht="16.5">
      <c r="A5" s="24">
        <v>1</v>
      </c>
      <c r="B5" s="25" t="s">
        <v>72</v>
      </c>
      <c r="C5" s="25"/>
      <c r="D5" s="26"/>
      <c r="E5" s="27">
        <f>SUM(E6:E10)</f>
        <v>0.16999999999999998</v>
      </c>
      <c r="F5" s="17">
        <f t="shared" ref="F5:F14" si="0">$D$18*E5</f>
        <v>11.661468749999999</v>
      </c>
      <c r="G5" s="20"/>
    </row>
    <row r="6" spans="1:17" ht="16.5">
      <c r="A6" s="28"/>
      <c r="B6" s="18" t="s">
        <v>73</v>
      </c>
      <c r="C6" s="29"/>
      <c r="D6" s="30"/>
      <c r="E6" s="31">
        <v>0.03</v>
      </c>
      <c r="F6" s="32">
        <f t="shared" si="0"/>
        <v>2.0579062499999998</v>
      </c>
      <c r="G6" s="20"/>
    </row>
    <row r="7" spans="1:17" ht="16.5">
      <c r="A7" s="28"/>
      <c r="B7" s="18" t="s">
        <v>74</v>
      </c>
      <c r="C7" s="33"/>
      <c r="D7" s="30"/>
      <c r="E7" s="31">
        <v>0.08</v>
      </c>
      <c r="F7" s="32">
        <f t="shared" si="0"/>
        <v>5.4877500000000001</v>
      </c>
      <c r="G7" s="20"/>
    </row>
    <row r="8" spans="1:17" ht="16.5">
      <c r="A8" s="28"/>
      <c r="B8" s="18" t="s">
        <v>75</v>
      </c>
      <c r="C8" s="33"/>
      <c r="D8" s="30"/>
      <c r="E8" s="31">
        <v>0.02</v>
      </c>
      <c r="F8" s="32">
        <f t="shared" si="0"/>
        <v>1.3719375</v>
      </c>
      <c r="G8" s="20"/>
    </row>
    <row r="9" spans="1:17" ht="16.5">
      <c r="A9" s="28"/>
      <c r="B9" s="18" t="s">
        <v>76</v>
      </c>
      <c r="C9" s="33"/>
      <c r="D9" s="30"/>
      <c r="E9" s="31">
        <v>0.02</v>
      </c>
      <c r="F9" s="32">
        <f t="shared" si="0"/>
        <v>1.3719375</v>
      </c>
      <c r="G9" s="20"/>
    </row>
    <row r="10" spans="1:17" ht="16.5">
      <c r="A10" s="28"/>
      <c r="B10" s="18" t="s">
        <v>77</v>
      </c>
      <c r="C10" s="33"/>
      <c r="D10" s="30"/>
      <c r="E10" s="31">
        <v>0.02</v>
      </c>
      <c r="F10" s="32">
        <f t="shared" si="0"/>
        <v>1.3719375</v>
      </c>
      <c r="G10" s="20"/>
    </row>
    <row r="11" spans="1:17" ht="16.5">
      <c r="A11" s="24">
        <v>2</v>
      </c>
      <c r="B11" s="25" t="s">
        <v>78</v>
      </c>
      <c r="C11" s="25"/>
      <c r="D11" s="26"/>
      <c r="E11" s="27">
        <f>SUM(E12:E14)</f>
        <v>9.0000000000000011E-2</v>
      </c>
      <c r="F11" s="17">
        <f t="shared" si="0"/>
        <v>6.1737187500000008</v>
      </c>
      <c r="G11" s="20"/>
    </row>
    <row r="12" spans="1:17" ht="16.5">
      <c r="A12" s="28"/>
      <c r="B12" s="18" t="s">
        <v>79</v>
      </c>
      <c r="C12" s="33"/>
      <c r="D12" s="30"/>
      <c r="E12" s="31">
        <v>0.04</v>
      </c>
      <c r="F12" s="32">
        <f t="shared" si="0"/>
        <v>2.7438750000000001</v>
      </c>
      <c r="G12" s="20"/>
    </row>
    <row r="13" spans="1:17" ht="16.5">
      <c r="A13" s="28"/>
      <c r="B13" s="18" t="s">
        <v>80</v>
      </c>
      <c r="C13" s="33"/>
      <c r="D13" s="30"/>
      <c r="E13" s="31">
        <v>0.03</v>
      </c>
      <c r="F13" s="32">
        <f t="shared" si="0"/>
        <v>2.0579062499999998</v>
      </c>
      <c r="G13" s="20"/>
    </row>
    <row r="14" spans="1:17" ht="16.5">
      <c r="A14" s="28"/>
      <c r="B14" s="18" t="s">
        <v>81</v>
      </c>
      <c r="C14" s="33"/>
      <c r="D14" s="30"/>
      <c r="E14" s="31">
        <v>0.02</v>
      </c>
      <c r="F14" s="32">
        <f t="shared" si="0"/>
        <v>1.3719375</v>
      </c>
      <c r="G14" s="20"/>
    </row>
    <row r="15" spans="1:17" ht="16.5">
      <c r="A15" s="24">
        <v>3</v>
      </c>
      <c r="B15" s="25" t="s">
        <v>82</v>
      </c>
      <c r="C15" s="25"/>
      <c r="D15" s="25"/>
      <c r="E15" s="34">
        <v>1</v>
      </c>
      <c r="F15" s="17">
        <f>($D$18*E15)</f>
        <v>68.596874999999997</v>
      </c>
      <c r="G15" s="20"/>
    </row>
    <row r="16" spans="1:17" ht="16.5">
      <c r="A16" s="28"/>
      <c r="B16" s="18" t="s">
        <v>83</v>
      </c>
      <c r="C16" s="29"/>
      <c r="D16" s="30"/>
      <c r="E16" s="31">
        <v>0.15</v>
      </c>
      <c r="F16" s="32">
        <f>($D$18*E16)</f>
        <v>10.28953125</v>
      </c>
      <c r="G16" s="20"/>
    </row>
    <row r="17" spans="1:7" ht="16.5">
      <c r="A17" s="28"/>
      <c r="B17" s="18" t="s">
        <v>84</v>
      </c>
      <c r="C17" s="29"/>
      <c r="D17" s="30"/>
      <c r="E17" s="31">
        <v>0.05</v>
      </c>
      <c r="F17" s="32">
        <f>($D$18*E17)</f>
        <v>3.4298437499999999</v>
      </c>
      <c r="G17" s="20"/>
    </row>
    <row r="18" spans="1:7" ht="16.5">
      <c r="A18" s="28"/>
      <c r="B18" s="18" t="s">
        <v>85</v>
      </c>
      <c r="C18" s="35">
        <v>42</v>
      </c>
      <c r="D18" s="26">
        <f>'Estimación de Tamaño'!Q3</f>
        <v>68.596874999999997</v>
      </c>
      <c r="E18" s="31">
        <v>0.6</v>
      </c>
      <c r="F18" s="32">
        <f>($D$18*E18)</f>
        <v>41.158124999999998</v>
      </c>
      <c r="G18" s="20"/>
    </row>
    <row r="19" spans="1:7" ht="16.5">
      <c r="A19" s="28"/>
      <c r="B19" s="18" t="s">
        <v>86</v>
      </c>
      <c r="C19" s="29"/>
      <c r="D19" s="30"/>
      <c r="E19" s="31">
        <v>0.2</v>
      </c>
      <c r="F19" s="32">
        <f>($D$18*E19)</f>
        <v>13.719374999999999</v>
      </c>
      <c r="G19" s="20"/>
    </row>
    <row r="20" spans="1:7" ht="16.5">
      <c r="A20" s="24">
        <v>4</v>
      </c>
      <c r="B20" s="25" t="s">
        <v>87</v>
      </c>
      <c r="C20" s="35"/>
      <c r="D20" s="26"/>
      <c r="E20" s="27">
        <f>SUM(E21:E23)</f>
        <v>0.08</v>
      </c>
      <c r="F20" s="17">
        <f t="shared" ref="F20:F26" si="1">$D$18*E20</f>
        <v>5.4877500000000001</v>
      </c>
      <c r="G20" s="20"/>
    </row>
    <row r="21" spans="1:7" ht="16.5">
      <c r="A21" s="28"/>
      <c r="B21" s="18" t="s">
        <v>88</v>
      </c>
      <c r="C21" s="29"/>
      <c r="D21" s="30"/>
      <c r="E21" s="31">
        <v>0.02</v>
      </c>
      <c r="F21" s="32">
        <f t="shared" si="1"/>
        <v>1.3719375</v>
      </c>
      <c r="G21" s="20"/>
    </row>
    <row r="22" spans="1:7" ht="16.5">
      <c r="A22" s="28"/>
      <c r="B22" s="18" t="s">
        <v>89</v>
      </c>
      <c r="C22" s="29"/>
      <c r="D22" s="30"/>
      <c r="E22" s="31">
        <v>0.05</v>
      </c>
      <c r="F22" s="32">
        <f t="shared" si="1"/>
        <v>3.4298437499999999</v>
      </c>
      <c r="G22" s="20"/>
    </row>
    <row r="23" spans="1:7" ht="16.5">
      <c r="A23" s="28"/>
      <c r="B23" s="18" t="s">
        <v>90</v>
      </c>
      <c r="C23" s="29"/>
      <c r="D23" s="30"/>
      <c r="E23" s="31">
        <v>0.01</v>
      </c>
      <c r="F23" s="32">
        <f t="shared" si="1"/>
        <v>0.68596875000000002</v>
      </c>
      <c r="G23" s="20"/>
    </row>
    <row r="24" spans="1:7" ht="16.5">
      <c r="A24" s="24">
        <v>5</v>
      </c>
      <c r="B24" s="25" t="s">
        <v>91</v>
      </c>
      <c r="C24" s="25"/>
      <c r="D24" s="26"/>
      <c r="E24" s="27">
        <v>0.02</v>
      </c>
      <c r="F24" s="17">
        <f t="shared" si="1"/>
        <v>1.3719375</v>
      </c>
      <c r="G24" s="20"/>
    </row>
    <row r="25" spans="1:7" ht="16.5">
      <c r="A25" s="24">
        <v>6</v>
      </c>
      <c r="B25" s="25" t="s">
        <v>92</v>
      </c>
      <c r="C25" s="25"/>
      <c r="D25" s="26"/>
      <c r="E25" s="27">
        <v>0.04</v>
      </c>
      <c r="F25" s="17">
        <f t="shared" si="1"/>
        <v>2.7438750000000001</v>
      </c>
      <c r="G25" s="20"/>
    </row>
    <row r="26" spans="1:7" ht="16.5">
      <c r="A26" s="24">
        <v>7</v>
      </c>
      <c r="B26" s="25" t="s">
        <v>93</v>
      </c>
      <c r="C26" s="25"/>
      <c r="D26" s="26"/>
      <c r="E26" s="27">
        <v>0.02</v>
      </c>
      <c r="F26" s="17">
        <f t="shared" si="1"/>
        <v>1.3719375</v>
      </c>
      <c r="G26" s="20"/>
    </row>
    <row r="27" spans="1:7" ht="16.5">
      <c r="A27" s="22"/>
      <c r="B27" s="36"/>
      <c r="C27" s="36"/>
      <c r="D27" s="36"/>
      <c r="E27" s="36"/>
      <c r="F27" s="37"/>
      <c r="G27" s="20"/>
    </row>
    <row r="28" spans="1:7" ht="16.5">
      <c r="A28" s="22"/>
      <c r="B28" s="87" t="s">
        <v>94</v>
      </c>
      <c r="C28" s="87"/>
      <c r="D28" s="87"/>
      <c r="E28" s="87"/>
      <c r="F28" s="38">
        <f>SUM(F5:F26)</f>
        <v>189.32737500000002</v>
      </c>
    </row>
  </sheetData>
  <mergeCells count="1">
    <mergeCell ref="B28:E28"/>
  </mergeCells>
  <pageMargins left="0.78749999999999998" right="0.78749999999999998" top="0.39374999999999999" bottom="0.39374999999999999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9"/>
  <sheetViews>
    <sheetView showGridLines="0" zoomScaleNormal="100" workbookViewId="0">
      <selection activeCell="D10" sqref="D10"/>
    </sheetView>
  </sheetViews>
  <sheetFormatPr baseColWidth="10" defaultColWidth="9.140625" defaultRowHeight="12.75" outlineLevelRow="1"/>
  <cols>
    <col min="1" max="1" width="4.7109375" style="15"/>
    <col min="2" max="2" width="65" style="19"/>
    <col min="3" max="4" width="10.85546875" style="19"/>
    <col min="5" max="5" width="18.42578125" style="19"/>
    <col min="6" max="7" width="10.85546875" style="19"/>
    <col min="8" max="8" width="3.7109375" style="19"/>
    <col min="9" max="1025" width="10.85546875" style="19"/>
  </cols>
  <sheetData>
    <row r="1" spans="1:7" ht="67.5" customHeight="1">
      <c r="A1"/>
      <c r="B1"/>
      <c r="C1"/>
      <c r="D1"/>
      <c r="E1"/>
      <c r="F1"/>
      <c r="G1"/>
    </row>
    <row r="2" spans="1:7" ht="18">
      <c r="A2" s="16" t="s">
        <v>95</v>
      </c>
      <c r="B2" s="16"/>
      <c r="C2" s="16"/>
      <c r="D2" s="16"/>
      <c r="E2" s="16"/>
      <c r="F2" s="16"/>
      <c r="G2" s="16"/>
    </row>
    <row r="3" spans="1:7" ht="15.75">
      <c r="A3" s="39"/>
      <c r="B3" s="39"/>
      <c r="C3" s="39"/>
      <c r="D3" s="39"/>
      <c r="E3" s="39"/>
      <c r="F3" s="39"/>
      <c r="G3" s="39"/>
    </row>
    <row r="4" spans="1:7">
      <c r="A4" s="89"/>
      <c r="B4" s="89"/>
      <c r="C4" s="40" t="s">
        <v>96</v>
      </c>
      <c r="D4" s="90" t="s">
        <v>97</v>
      </c>
      <c r="E4" s="90"/>
      <c r="F4" s="90" t="s">
        <v>98</v>
      </c>
      <c r="G4" s="90"/>
    </row>
    <row r="5" spans="1:7" ht="16.5">
      <c r="A5" s="41"/>
      <c r="B5" s="42" t="s">
        <v>99</v>
      </c>
      <c r="C5" s="43">
        <f>SUM(C6,C15)</f>
        <v>97.407562500000012</v>
      </c>
      <c r="D5" s="91">
        <f>SUM(D6,D15)</f>
        <v>6379.5093750000005</v>
      </c>
      <c r="E5" s="91"/>
      <c r="F5" s="91">
        <f>SUM(F6,F15)</f>
        <v>8293.3621875000008</v>
      </c>
      <c r="G5" s="91"/>
    </row>
    <row r="6" spans="1:7" ht="16.5">
      <c r="A6" s="41"/>
      <c r="B6" s="44"/>
      <c r="C6" s="45">
        <f>SUM(C8:C14)</f>
        <v>97.407562500000012</v>
      </c>
      <c r="D6" s="88">
        <f>SUM(E8:E14)</f>
        <v>6379.5093750000005</v>
      </c>
      <c r="E6" s="88"/>
      <c r="F6" s="88">
        <f>SUM(G8:G14)</f>
        <v>8293.3621875000008</v>
      </c>
      <c r="G6" s="88"/>
    </row>
    <row r="7" spans="1:7" outlineLevel="1">
      <c r="A7" s="46" t="s">
        <v>55</v>
      </c>
      <c r="B7" s="47" t="s">
        <v>100</v>
      </c>
      <c r="C7" s="46" t="s">
        <v>96</v>
      </c>
      <c r="D7" s="46" t="s">
        <v>101</v>
      </c>
      <c r="E7" s="48" t="s">
        <v>99</v>
      </c>
      <c r="F7" s="46" t="s">
        <v>101</v>
      </c>
      <c r="G7" s="46" t="s">
        <v>99</v>
      </c>
    </row>
    <row r="8" spans="1:7" ht="16.5" outlineLevel="1">
      <c r="A8" s="49">
        <v>1</v>
      </c>
      <c r="B8" s="50" t="str">
        <f>'Estimación de Esfuerzo'!B5</f>
        <v>Requerimientos</v>
      </c>
      <c r="C8" s="51">
        <f>'Estimación de Esfuerzo'!F5</f>
        <v>11.661468749999999</v>
      </c>
      <c r="D8" s="52">
        <f>CostoxHora!C2</f>
        <v>75</v>
      </c>
      <c r="E8" s="53">
        <f t="shared" ref="E8:E14" si="0">C8*D8</f>
        <v>874.61015624999993</v>
      </c>
      <c r="F8" s="54">
        <f t="shared" ref="F8:F14" si="1">D8*1.3</f>
        <v>97.5</v>
      </c>
      <c r="G8" s="55">
        <f t="shared" ref="G8:G14" si="2">C8*F8</f>
        <v>1136.9932031249998</v>
      </c>
    </row>
    <row r="9" spans="1:7" ht="16.5" outlineLevel="1">
      <c r="A9" s="49">
        <v>2</v>
      </c>
      <c r="B9" s="50" t="str">
        <f>'Estimación de Esfuerzo'!B11</f>
        <v>Planeación</v>
      </c>
      <c r="C9" s="51">
        <f>'Estimación de Esfuerzo'!F11</f>
        <v>6.1737187500000008</v>
      </c>
      <c r="D9" s="52">
        <f>CostoxHora!C2</f>
        <v>75</v>
      </c>
      <c r="E9" s="53">
        <f t="shared" si="0"/>
        <v>463.02890625000003</v>
      </c>
      <c r="F9" s="54">
        <f t="shared" si="1"/>
        <v>97.5</v>
      </c>
      <c r="G9" s="55">
        <f t="shared" si="2"/>
        <v>601.93757812500007</v>
      </c>
    </row>
    <row r="10" spans="1:7" ht="16.5" outlineLevel="1">
      <c r="A10" s="49">
        <v>3</v>
      </c>
      <c r="B10" s="50" t="str">
        <f>'Estimación de Esfuerzo'!B15</f>
        <v>Desarrollo</v>
      </c>
      <c r="C10" s="51">
        <f>'Estimación de Esfuerzo'!F15</f>
        <v>68.596874999999997</v>
      </c>
      <c r="D10" s="56">
        <f>CostoxHora!C3</f>
        <v>62.5</v>
      </c>
      <c r="E10" s="53">
        <f t="shared" si="0"/>
        <v>4287.3046875</v>
      </c>
      <c r="F10" s="54">
        <f t="shared" si="1"/>
        <v>81.25</v>
      </c>
      <c r="G10" s="55">
        <f t="shared" si="2"/>
        <v>5573.49609375</v>
      </c>
    </row>
    <row r="11" spans="1:7" ht="16.5" outlineLevel="1">
      <c r="A11" s="49">
        <v>4</v>
      </c>
      <c r="B11" s="50" t="str">
        <f>'Estimación de Esfuerzo'!B20</f>
        <v>Entrega</v>
      </c>
      <c r="C11" s="51">
        <f>'Estimación de Esfuerzo'!F20</f>
        <v>5.4877500000000001</v>
      </c>
      <c r="D11" s="52">
        <f>CostoxHora!C2</f>
        <v>75</v>
      </c>
      <c r="E11" s="53">
        <f t="shared" si="0"/>
        <v>411.58125000000001</v>
      </c>
      <c r="F11" s="54">
        <f t="shared" si="1"/>
        <v>97.5</v>
      </c>
      <c r="G11" s="55">
        <f t="shared" si="2"/>
        <v>535.05562499999996</v>
      </c>
    </row>
    <row r="12" spans="1:7" ht="16.5" outlineLevel="1">
      <c r="A12" s="49">
        <v>5</v>
      </c>
      <c r="B12" s="50" t="str">
        <f>'Estimación de Esfuerzo'!B24</f>
        <v>Calidad</v>
      </c>
      <c r="C12" s="51">
        <f>'Estimación de Esfuerzo'!F24</f>
        <v>1.3719375</v>
      </c>
      <c r="D12" s="52">
        <f>CostoxHora!C4</f>
        <v>50</v>
      </c>
      <c r="E12" s="53">
        <f t="shared" si="0"/>
        <v>68.596874999999997</v>
      </c>
      <c r="F12" s="54">
        <f t="shared" si="1"/>
        <v>65</v>
      </c>
      <c r="G12" s="55">
        <f t="shared" si="2"/>
        <v>89.175937500000003</v>
      </c>
    </row>
    <row r="13" spans="1:7" ht="16.5" outlineLevel="1">
      <c r="A13" s="49">
        <v>6</v>
      </c>
      <c r="B13" s="50" t="str">
        <f>'Estimación de Esfuerzo'!B25</f>
        <v>Monitoreo y Métricas</v>
      </c>
      <c r="C13" s="51">
        <f>'Estimación de Esfuerzo'!F25</f>
        <v>2.7438750000000001</v>
      </c>
      <c r="D13" s="52">
        <f>CostoxHora!C2</f>
        <v>75</v>
      </c>
      <c r="E13" s="53">
        <f t="shared" si="0"/>
        <v>205.79062500000001</v>
      </c>
      <c r="F13" s="54">
        <f t="shared" si="1"/>
        <v>97.5</v>
      </c>
      <c r="G13" s="55">
        <f t="shared" si="2"/>
        <v>267.52781249999998</v>
      </c>
    </row>
    <row r="14" spans="1:7" ht="16.5" outlineLevel="1">
      <c r="A14" s="49">
        <v>7</v>
      </c>
      <c r="B14" s="50" t="str">
        <f>'Estimación de Esfuerzo'!B26</f>
        <v>Administración de la Configuración</v>
      </c>
      <c r="C14" s="51">
        <f>'Estimación de Esfuerzo'!F26</f>
        <v>1.3719375</v>
      </c>
      <c r="D14" s="52">
        <f>CostoxHora!C4</f>
        <v>50</v>
      </c>
      <c r="E14" s="53">
        <f t="shared" si="0"/>
        <v>68.596874999999997</v>
      </c>
      <c r="F14" s="54">
        <f t="shared" si="1"/>
        <v>65</v>
      </c>
      <c r="G14" s="55">
        <f t="shared" si="2"/>
        <v>89.175937500000003</v>
      </c>
    </row>
    <row r="15" spans="1:7" ht="16.5">
      <c r="A15" s="57"/>
      <c r="B15" s="44" t="s">
        <v>102</v>
      </c>
      <c r="C15" s="57">
        <f>SUM(C17:C19)</f>
        <v>0</v>
      </c>
      <c r="D15" s="88">
        <f>SUM(E17:E19)</f>
        <v>0</v>
      </c>
      <c r="E15" s="88"/>
      <c r="F15" s="88">
        <f>SUM(G17:G19)</f>
        <v>0</v>
      </c>
      <c r="G15" s="88"/>
    </row>
    <row r="16" spans="1:7" outlineLevel="1">
      <c r="A16" s="46" t="s">
        <v>55</v>
      </c>
      <c r="B16" s="47" t="s">
        <v>100</v>
      </c>
      <c r="C16" s="46" t="s">
        <v>96</v>
      </c>
      <c r="D16" s="46" t="s">
        <v>101</v>
      </c>
      <c r="E16" s="48" t="s">
        <v>99</v>
      </c>
      <c r="F16" s="46" t="s">
        <v>101</v>
      </c>
      <c r="G16" s="46" t="s">
        <v>99</v>
      </c>
    </row>
    <row r="17" spans="1:7" outlineLevel="1">
      <c r="A17" s="58">
        <v>1</v>
      </c>
      <c r="B17" s="59"/>
      <c r="C17" s="60"/>
      <c r="D17" s="52"/>
      <c r="E17" s="53">
        <f>C17*D17</f>
        <v>0</v>
      </c>
      <c r="F17" s="54"/>
      <c r="G17" s="55">
        <f>C17*F17</f>
        <v>0</v>
      </c>
    </row>
    <row r="18" spans="1:7" outlineLevel="1">
      <c r="A18" s="58">
        <v>2</v>
      </c>
      <c r="B18" s="59"/>
      <c r="C18" s="60"/>
      <c r="D18" s="52"/>
      <c r="E18" s="53">
        <f>C18*D18</f>
        <v>0</v>
      </c>
      <c r="F18" s="54"/>
      <c r="G18" s="55">
        <f>C18*F18</f>
        <v>0</v>
      </c>
    </row>
    <row r="19" spans="1:7" outlineLevel="1">
      <c r="A19" s="58">
        <v>3</v>
      </c>
      <c r="B19" s="59"/>
      <c r="C19" s="60"/>
      <c r="D19" s="52"/>
      <c r="E19" s="53">
        <f>C19*D19</f>
        <v>0</v>
      </c>
      <c r="F19" s="54"/>
      <c r="G19" s="55">
        <f>C19*F19</f>
        <v>0</v>
      </c>
    </row>
  </sheetData>
  <mergeCells count="9">
    <mergeCell ref="D6:E6"/>
    <mergeCell ref="F6:G6"/>
    <mergeCell ref="D15:E15"/>
    <mergeCell ref="F15:G15"/>
    <mergeCell ref="A4:B4"/>
    <mergeCell ref="D4:E4"/>
    <mergeCell ref="F4:G4"/>
    <mergeCell ref="D5:E5"/>
    <mergeCell ref="F5:G5"/>
  </mergeCells>
  <pageMargins left="0.78749999999999998" right="0.78749999999999998" top="0.39374999999999999" bottom="0.39374999999999999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zoomScaleNormal="100" workbookViewId="0">
      <selection activeCell="E12" sqref="E12"/>
    </sheetView>
  </sheetViews>
  <sheetFormatPr baseColWidth="10" defaultColWidth="9.140625" defaultRowHeight="12.75"/>
  <cols>
    <col min="1" max="1" width="14.7109375"/>
    <col min="2" max="2" width="13"/>
    <col min="3" max="3" width="13.42578125"/>
    <col min="4" max="1025" width="10.7109375"/>
  </cols>
  <sheetData>
    <row r="1" spans="1:3">
      <c r="B1" t="s">
        <v>103</v>
      </c>
      <c r="C1" t="s">
        <v>104</v>
      </c>
    </row>
    <row r="2" spans="1:3" ht="15">
      <c r="A2" s="61" t="s">
        <v>105</v>
      </c>
      <c r="B2" s="62">
        <v>12000</v>
      </c>
      <c r="C2" s="63">
        <f>B2/160</f>
        <v>75</v>
      </c>
    </row>
    <row r="3" spans="1:3" ht="15">
      <c r="A3" s="61" t="s">
        <v>106</v>
      </c>
      <c r="B3" s="62">
        <v>10000</v>
      </c>
      <c r="C3" s="63">
        <f>B3/160</f>
        <v>62.5</v>
      </c>
    </row>
    <row r="4" spans="1:3" ht="15">
      <c r="A4" s="61" t="s">
        <v>91</v>
      </c>
      <c r="B4" s="62">
        <v>8000</v>
      </c>
      <c r="C4" s="63">
        <f>B4/160</f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DescripcionesInstrucciones</vt:lpstr>
      <vt:lpstr>Estimación de Tamaño</vt:lpstr>
      <vt:lpstr>Estimación de Esfuerzo</vt:lpstr>
      <vt:lpstr>Costos</vt:lpstr>
      <vt:lpstr>CostoxHora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cp:revision>3</cp:revision>
  <cp:lastPrinted>2016-02-22T18:41:36Z</cp:lastPrinted>
  <dcterms:created xsi:type="dcterms:W3CDTF">2016-02-12T17:22:16Z</dcterms:created>
  <dcterms:modified xsi:type="dcterms:W3CDTF">2016-04-04T22:22:52Z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