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<sst xmlns="http://schemas.openxmlformats.org/spreadsheetml/2006/main" count="147" uniqueCount="103">
  <si>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</si>
  <si>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</si>
  <si>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</si>
  <si>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</si>
  <si>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</si>
  <si>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</si>
  <si>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</si>
  <si>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</si>
  <si>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</si>
  <si>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</si>
  <si>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</si>
  <si>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</si>
  <si>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</si>
  <si>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</si>
  <si>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</si>
  <si>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</si>
  <si>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</si>
  <si>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</si>
  <si>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</si>
  <si>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</si>
  <si>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</si>
  <si>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</si>
  <si>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</si>
  <si>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</si>
  <si>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</si>
  <si>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</si>
  <si>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</si>
  <si>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</si>
  <si>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</si>
  <si>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</si>
  <si>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</si>
  <si>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</si>
  <si>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</si>
  <si>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</si>
  <si>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</si>
  <si>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</si>
  <si>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</si>
  <si>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</si>
  <si>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</si>
  <si>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</si>
  <si>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</si>
  <si>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</si>
  <si>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</si>
  <si>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</si>
  <si>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</si>
  <si>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</si>
  <si>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</si>
  <si>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</si>
  <si>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</si>
  <si>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</si>
  <si>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</si>
  <si>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</si>
  <si>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</si>
  <si>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</si>
  <si>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</si>
  <si>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</si>
  <si>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</si>
  <si>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CU01: Manejo de usuarios</t>
  </si>
  <si>
    <t>P</t>
  </si>
  <si>
    <t>CU02 Administración de proyectos y áreas de proyectos</t>
  </si>
  <si>
    <t>CU03 Administración Viáticos por proyecto</t>
  </si>
  <si>
    <t>CU04 Administración de Gastos</t>
  </si>
  <si>
    <t>CU05 Generación de reportes</t>
  </si>
  <si>
    <t>CU06 Edición Gastos y Viáticos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</si>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</sst>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Arial Narrow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80808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2028960</xdr:colOff>
      <xdr:row>0</xdr:row>
      <xdr:rowOff>0</xdr:rowOff>
    </xdr:from>
    <xdr:to>
      <xdr:col>4</xdr:col>
      <xdr:colOff>9360</xdr:colOff>
      <xdr:row>0</xdr:row>
      <xdr:rowOff>822600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107160" y="0"/>
          <a:ext cx="2636640" cy="8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51480</xdr:colOff>
      <xdr:row>0</xdr:row>
      <xdr:rowOff>1080</xdr:rowOff>
    </xdr:from>
    <xdr:to>
      <xdr:col>17</xdr:col>
      <xdr:colOff>92160</xdr:colOff>
      <xdr:row>0</xdr:row>
      <xdr:rowOff>823680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7992720" y="1080"/>
          <a:ext cx="2620440" cy="8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590760</xdr:colOff>
      <xdr:row>0</xdr:row>
      <xdr:rowOff>0</xdr:rowOff>
    </xdr:from>
    <xdr:to>
      <xdr:col>6</xdr:col>
      <xdr:colOff>65520</xdr:colOff>
      <xdr:row>0</xdr:row>
      <xdr:rowOff>822600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940440" y="0"/>
          <a:ext cx="2618640" cy="8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295560</xdr:colOff>
      <xdr:row>0</xdr:row>
      <xdr:rowOff>1080</xdr:rowOff>
    </xdr:from>
    <xdr:to>
      <xdr:col>7</xdr:col>
      <xdr:colOff>75240</xdr:colOff>
      <xdr:row>0</xdr:row>
      <xdr:rowOff>823680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745680" y="1080"/>
          <a:ext cx="2611080" cy="822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1" activeCellId="0" sqref="O11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105.46875</v>
      </c>
      <c r="O3" s="23"/>
      <c r="P3" s="23"/>
      <c r="Q3" s="23" t="n">
        <f aca="false">SUM(Q5:Q480)</f>
        <v>142.509375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1</v>
      </c>
      <c r="G5" s="29" t="n">
        <v>1</v>
      </c>
      <c r="H5" s="29" t="n">
        <v>0</v>
      </c>
      <c r="I5" s="29" t="n">
        <v>1</v>
      </c>
      <c r="J5" s="29" t="n">
        <v>2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10.125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10.125</v>
      </c>
    </row>
    <row r="6" customFormat="false" ht="39.8" hidden="false" customHeight="true" outlineLevel="0" collapsed="false">
      <c r="A6" s="7"/>
      <c r="B6" s="26" t="n">
        <v>2</v>
      </c>
      <c r="C6" s="35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3</v>
      </c>
      <c r="G6" s="29" t="n">
        <v>3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15.1875</v>
      </c>
      <c r="O6" s="32" t="n">
        <v>1.5</v>
      </c>
      <c r="P6" s="33" t="n">
        <f aca="false">IF(D6="D",0.8,IF(D6="P",1,IF(D6="R",0.5,IF(D6="Ca",0.5,IF(D6="Co",0.5,"")))))</f>
        <v>1</v>
      </c>
      <c r="Q6" s="34" t="n">
        <f aca="false">N6*IF(O6=0,1,O6)*IF(P6="",1,P6)</f>
        <v>22.78125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35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MC</v>
      </c>
      <c r="F7" s="29" t="n">
        <v>3</v>
      </c>
      <c r="G7" s="29" t="n">
        <v>4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17.71875</v>
      </c>
      <c r="O7" s="32" t="n">
        <v>1.5</v>
      </c>
      <c r="P7" s="33" t="n">
        <f aca="false">IF(D7="D",0.8,IF(D7="P",1,IF(D7="R",0.5,IF(D7="Ca",0.5,IF(D7="Co",0.5,"")))))</f>
        <v>1</v>
      </c>
      <c r="Q7" s="34" t="n">
        <f aca="false">N7*IF(O7=0,1,O7)*IF(P7="",1,P7)</f>
        <v>26.578125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35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MC</v>
      </c>
      <c r="F8" s="29" t="n">
        <v>3</v>
      </c>
      <c r="G8" s="29" t="n">
        <v>4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17.71875</v>
      </c>
      <c r="O8" s="32" t="n">
        <v>1.5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21.2625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6" t="s">
        <v>62</v>
      </c>
      <c r="D9" s="26" t="s">
        <v>27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4</v>
      </c>
      <c r="G9" s="29" t="n">
        <v>4</v>
      </c>
      <c r="H9" s="29" t="n">
        <v>0</v>
      </c>
      <c r="I9" s="32" t="n">
        <v>1</v>
      </c>
      <c r="J9" s="32" t="n">
        <v>2</v>
      </c>
      <c r="K9" s="30" t="n">
        <v>0.5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27</v>
      </c>
      <c r="O9" s="32" t="n">
        <v>1.5</v>
      </c>
      <c r="P9" s="33" t="n">
        <f aca="false">IF(D9="D",1,IF(D9="P",0.8,IF(D9="R",0.5,IF(D9="Ca",0.5,IF(D9="Co",0.5,"")))))</f>
        <v>1</v>
      </c>
      <c r="Q9" s="34" t="n">
        <f aca="false">N9*IF(O9=0,1,O9)*IF(P9="",1,P9)</f>
        <v>40.5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63</v>
      </c>
      <c r="D10" s="26" t="s">
        <v>58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MC</v>
      </c>
      <c r="F10" s="29" t="n">
        <v>3</v>
      </c>
      <c r="G10" s="29" t="n">
        <v>4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17.71875</v>
      </c>
      <c r="O10" s="32" t="n">
        <v>1.5</v>
      </c>
      <c r="P10" s="33" t="n">
        <f aca="false">IF(D10="D",1,IF(D10="P",0.8,IF(D10="R",0.5,IF(D10="Ca",0.5,IF(D10="Co",0.5,"")))))</f>
        <v>0.8</v>
      </c>
      <c r="Q10" s="34" t="n">
        <f aca="false">N10*IF(O10=0,1,O10)*IF(P10="",1,P10)</f>
        <v>21.2625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7"/>
      <c r="D11" s="26"/>
      <c r="E11" s="28"/>
      <c r="F11" s="29"/>
      <c r="G11" s="29"/>
      <c r="H11" s="29"/>
      <c r="I11" s="32"/>
      <c r="J11" s="32"/>
      <c r="K11" s="30"/>
      <c r="L11" s="30"/>
      <c r="M11" s="30"/>
      <c r="N11" s="31" t="n">
        <f aca="false">(F11+G11+(H11*2))*IF(I11=0,1,I11)*IF(J11=0,1,J11)*IF(K11=0,1,K11)*IF(L11=0,1,L11)*IF(M11=0,1,M11)*1.5</f>
        <v>0</v>
      </c>
      <c r="O11" s="32"/>
      <c r="P11" s="33" t="str">
        <f aca="false">IF(D11="D",1,IF(D11="P",0.8,IF(D11="R",0.5,IF(D11="Ca",0.5,IF(D11="Co",0.5,"")))))</f>
        <v/>
      </c>
      <c r="Q11" s="34" t="n">
        <f aca="false">N11*IF(O11=0,1,O11)*IF(P11="",1,P11)</f>
        <v>0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8"/>
      <c r="D12" s="26"/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/>
      </c>
      <c r="F12" s="29"/>
      <c r="G12" s="29"/>
      <c r="H12" s="29"/>
      <c r="I12" s="32"/>
      <c r="J12" s="32"/>
      <c r="K12" s="30"/>
      <c r="L12" s="30"/>
      <c r="M12" s="32"/>
      <c r="N12" s="31" t="n">
        <f aca="false">(F12+G12+(H12*2))*IF(I12=0,1,I12)*IF(J12=0,1,J12)*IF(K12=0,1,K12)*IF(L12=0,1,L12)*IF(M12=0,1,M12)*1.5</f>
        <v>0</v>
      </c>
      <c r="O12" s="32"/>
      <c r="P12" s="33" t="str">
        <f aca="false">IF(D12="D",1,IF(D12="P",0.8,IF(D12="R",0.5,IF(D12="Ca",0.5,IF(D12="Co",0.5,"")))))</f>
        <v/>
      </c>
      <c r="Q12" s="34" t="n">
        <f aca="false">N12*IF(O12=0,1,O12)*IF(P12="",1,P12)</f>
        <v>0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39"/>
      <c r="D13" s="26"/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/>
      </c>
      <c r="F13" s="29"/>
      <c r="G13" s="29"/>
      <c r="H13" s="29"/>
      <c r="I13" s="32"/>
      <c r="J13" s="32"/>
      <c r="K13" s="30"/>
      <c r="L13" s="30"/>
      <c r="M13" s="32"/>
      <c r="N13" s="31" t="n">
        <f aca="false">(F13+G13+(H13*2))*IF(I13=0,1,I13)*IF(J13=0,1,J13)*IF(K13=0,1,K13)*IF(L13=0,1,L13)*IF(M13=0,1,M13)*1.5</f>
        <v>0</v>
      </c>
      <c r="O13" s="32"/>
      <c r="P13" s="33" t="str">
        <f aca="false">IF(D13="D",1,IF(D13="P",0.8,IF(D13="R",0.5,IF(D13="Ca",0.5,IF(D13="Co",0.5,"")))))</f>
        <v/>
      </c>
      <c r="Q13" s="34" t="n">
        <f aca="false">N13*IF(O13=0,1,O13)*IF(P13="",1,P13)</f>
        <v>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40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40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41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40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40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40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40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40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40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40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40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40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40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42" t="s">
        <v>55</v>
      </c>
      <c r="C26" s="43" t="s">
        <v>64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2" t="s">
        <v>36</v>
      </c>
      <c r="O26" s="42"/>
      <c r="P26" s="42"/>
      <c r="Q26" s="42" t="s">
        <v>45</v>
      </c>
    </row>
    <row r="27" s="7" customFormat="true" ht="16.5" hidden="false" customHeight="false" outlineLevel="0" collapsed="false">
      <c r="B27" s="26" t="n">
        <v>22</v>
      </c>
      <c r="C27" s="44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40" t="s">
        <v>65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4"/>
      <c r="D29" s="26"/>
      <c r="E29" s="45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4"/>
      <c r="D30" s="26"/>
      <c r="E30" s="45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4"/>
      <c r="D31" s="26"/>
      <c r="E31" s="45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4"/>
      <c r="D32" s="26"/>
      <c r="E32" s="45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13" activeCellId="0" sqref="D13"/>
    </sheetView>
  </sheetViews>
  <sheetFormatPr defaultRowHeight="14.25"/>
  <cols>
    <col collapsed="false" hidden="false" max="1" min="1" style="20" width="4.70918367346939"/>
    <col collapsed="false" hidden="false" max="2" min="2" style="46" width="85.2857142857143"/>
    <col collapsed="false" hidden="false" max="3" min="3" style="46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7"/>
      <c r="Q2" s="0"/>
    </row>
    <row r="3" customFormat="false" ht="16.5" hidden="false" customHeight="false" outlineLevel="0" collapsed="false">
      <c r="A3" s="48"/>
      <c r="B3" s="48"/>
      <c r="C3" s="48"/>
      <c r="D3" s="48"/>
      <c r="E3" s="48"/>
      <c r="F3" s="48" t="n">
        <f aca="false">SUM(F5:F26)</f>
        <v>393.325875</v>
      </c>
      <c r="G3" s="47"/>
      <c r="Q3" s="47"/>
    </row>
    <row r="4" customFormat="false" ht="16.5" hidden="false" customHeight="false" outlineLevel="0" collapsed="false">
      <c r="A4" s="49" t="s">
        <v>55</v>
      </c>
      <c r="B4" s="50" t="s">
        <v>66</v>
      </c>
      <c r="C4" s="49" t="s">
        <v>36</v>
      </c>
      <c r="D4" s="49" t="s">
        <v>45</v>
      </c>
      <c r="E4" s="49" t="s">
        <v>50</v>
      </c>
      <c r="F4" s="49" t="s">
        <v>67</v>
      </c>
      <c r="G4" s="47"/>
    </row>
    <row r="5" customFormat="false" ht="16.5" hidden="false" customHeight="false" outlineLevel="0" collapsed="false">
      <c r="A5" s="51" t="n">
        <v>1</v>
      </c>
      <c r="B5" s="52" t="s">
        <v>68</v>
      </c>
      <c r="C5" s="52"/>
      <c r="D5" s="53"/>
      <c r="E5" s="54" t="n">
        <f aca="false">SUM(E6:E10)</f>
        <v>0.17</v>
      </c>
      <c r="F5" s="34" t="n">
        <f aca="false">$D$18*E5</f>
        <v>24.22659375</v>
      </c>
      <c r="G5" s="47"/>
    </row>
    <row r="6" customFormat="false" ht="13.8" hidden="false" customHeight="false" outlineLevel="0" collapsed="false">
      <c r="A6" s="55"/>
      <c r="B6" s="44" t="s">
        <v>69</v>
      </c>
      <c r="C6" s="56"/>
      <c r="D6" s="57"/>
      <c r="E6" s="58" t="n">
        <v>0.03</v>
      </c>
      <c r="F6" s="59" t="n">
        <f aca="false">$D$18*E6</f>
        <v>4.27528125</v>
      </c>
      <c r="G6" s="47"/>
    </row>
    <row r="7" customFormat="false" ht="13.8" hidden="false" customHeight="false" outlineLevel="0" collapsed="false">
      <c r="A7" s="55"/>
      <c r="B7" s="44" t="s">
        <v>70</v>
      </c>
      <c r="C7" s="60"/>
      <c r="D7" s="57"/>
      <c r="E7" s="58" t="n">
        <v>0.08</v>
      </c>
      <c r="F7" s="59" t="n">
        <f aca="false">$D$18*E7</f>
        <v>11.40075</v>
      </c>
      <c r="G7" s="47"/>
    </row>
    <row r="8" customFormat="false" ht="13.8" hidden="false" customHeight="false" outlineLevel="0" collapsed="false">
      <c r="A8" s="55"/>
      <c r="B8" s="44" t="s">
        <v>71</v>
      </c>
      <c r="C8" s="60"/>
      <c r="D8" s="57"/>
      <c r="E8" s="58" t="n">
        <v>0.02</v>
      </c>
      <c r="F8" s="59" t="n">
        <f aca="false">$D$18*E8</f>
        <v>2.8501875</v>
      </c>
      <c r="G8" s="47"/>
    </row>
    <row r="9" customFormat="false" ht="13.8" hidden="false" customHeight="false" outlineLevel="0" collapsed="false">
      <c r="A9" s="55"/>
      <c r="B9" s="44" t="s">
        <v>72</v>
      </c>
      <c r="C9" s="60"/>
      <c r="D9" s="57"/>
      <c r="E9" s="58" t="n">
        <v>0.02</v>
      </c>
      <c r="F9" s="59" t="n">
        <f aca="false">$D$18*E9</f>
        <v>2.8501875</v>
      </c>
      <c r="G9" s="47"/>
    </row>
    <row r="10" customFormat="false" ht="13.8" hidden="false" customHeight="false" outlineLevel="0" collapsed="false">
      <c r="A10" s="55"/>
      <c r="B10" s="44" t="s">
        <v>73</v>
      </c>
      <c r="C10" s="60"/>
      <c r="D10" s="57"/>
      <c r="E10" s="58" t="n">
        <v>0.02</v>
      </c>
      <c r="F10" s="59" t="n">
        <f aca="false">$D$18*E10</f>
        <v>2.8501875</v>
      </c>
      <c r="G10" s="47"/>
    </row>
    <row r="11" customFormat="false" ht="16.5" hidden="false" customHeight="false" outlineLevel="0" collapsed="false">
      <c r="A11" s="51" t="n">
        <v>2</v>
      </c>
      <c r="B11" s="52" t="s">
        <v>74</v>
      </c>
      <c r="C11" s="52"/>
      <c r="D11" s="53"/>
      <c r="E11" s="54" t="n">
        <f aca="false">SUM(E12:E14)</f>
        <v>0.09</v>
      </c>
      <c r="F11" s="34" t="n">
        <f aca="false">$D$18*E11</f>
        <v>12.82584375</v>
      </c>
      <c r="G11" s="47"/>
    </row>
    <row r="12" customFormat="false" ht="13.8" hidden="false" customHeight="false" outlineLevel="0" collapsed="false">
      <c r="A12" s="55"/>
      <c r="B12" s="44" t="s">
        <v>75</v>
      </c>
      <c r="C12" s="60"/>
      <c r="D12" s="57"/>
      <c r="E12" s="58" t="n">
        <v>0.04</v>
      </c>
      <c r="F12" s="59" t="n">
        <f aca="false">$D$18*E12</f>
        <v>5.700375</v>
      </c>
      <c r="G12" s="47"/>
    </row>
    <row r="13" customFormat="false" ht="13.8" hidden="false" customHeight="false" outlineLevel="0" collapsed="false">
      <c r="A13" s="55"/>
      <c r="B13" s="44" t="s">
        <v>76</v>
      </c>
      <c r="C13" s="60"/>
      <c r="D13" s="57"/>
      <c r="E13" s="58" t="n">
        <v>0.03</v>
      </c>
      <c r="F13" s="59" t="n">
        <f aca="false">$D$18*E13</f>
        <v>4.27528125</v>
      </c>
      <c r="G13" s="47"/>
    </row>
    <row r="14" customFormat="false" ht="13.8" hidden="false" customHeight="false" outlineLevel="0" collapsed="false">
      <c r="A14" s="55"/>
      <c r="B14" s="44" t="s">
        <v>77</v>
      </c>
      <c r="C14" s="60"/>
      <c r="D14" s="57"/>
      <c r="E14" s="58" t="n">
        <v>0.02</v>
      </c>
      <c r="F14" s="59" t="n">
        <f aca="false">$D$18*E14</f>
        <v>2.8501875</v>
      </c>
      <c r="G14" s="47"/>
    </row>
    <row r="15" customFormat="false" ht="13.8" hidden="false" customHeight="false" outlineLevel="0" collapsed="false">
      <c r="A15" s="51" t="n">
        <v>3</v>
      </c>
      <c r="B15" s="52" t="s">
        <v>78</v>
      </c>
      <c r="C15" s="52"/>
      <c r="D15" s="52"/>
      <c r="E15" s="61" t="n">
        <v>1</v>
      </c>
      <c r="F15" s="34" t="n">
        <f aca="false">($D$18*E15)</f>
        <v>142.509375</v>
      </c>
      <c r="G15" s="47"/>
    </row>
    <row r="16" customFormat="false" ht="13.8" hidden="false" customHeight="false" outlineLevel="0" collapsed="false">
      <c r="A16" s="55"/>
      <c r="B16" s="44" t="s">
        <v>79</v>
      </c>
      <c r="C16" s="56"/>
      <c r="D16" s="57"/>
      <c r="E16" s="58" t="n">
        <v>0.15</v>
      </c>
      <c r="F16" s="59" t="n">
        <f aca="false">($D$18*E16)</f>
        <v>21.37640625</v>
      </c>
      <c r="G16" s="47"/>
    </row>
    <row r="17" customFormat="false" ht="13.8" hidden="false" customHeight="false" outlineLevel="0" collapsed="false">
      <c r="A17" s="55"/>
      <c r="B17" s="44" t="s">
        <v>80</v>
      </c>
      <c r="C17" s="56"/>
      <c r="D17" s="57"/>
      <c r="E17" s="58" t="n">
        <v>0.05</v>
      </c>
      <c r="F17" s="59" t="n">
        <f aca="false">($D$18*E17)</f>
        <v>7.12546875</v>
      </c>
      <c r="G17" s="47"/>
    </row>
    <row r="18" customFormat="false" ht="13.8" hidden="false" customHeight="false" outlineLevel="0" collapsed="false">
      <c r="A18" s="55"/>
      <c r="B18" s="44" t="s">
        <v>81</v>
      </c>
      <c r="C18" s="62" t="n">
        <f aca="false">[2]'estimación de tamaño'!n3</f>
        <v>42</v>
      </c>
      <c r="D18" s="53" t="n">
        <f aca="false">'Estimación de Tamaño'!Q3</f>
        <v>142.509375</v>
      </c>
      <c r="E18" s="58" t="n">
        <v>0.6</v>
      </c>
      <c r="F18" s="59" t="n">
        <f aca="false">($D$18*E18)</f>
        <v>85.505625</v>
      </c>
      <c r="G18" s="47"/>
    </row>
    <row r="19" customFormat="false" ht="13.8" hidden="false" customHeight="false" outlineLevel="0" collapsed="false">
      <c r="A19" s="55"/>
      <c r="B19" s="44" t="s">
        <v>82</v>
      </c>
      <c r="C19" s="56"/>
      <c r="D19" s="57"/>
      <c r="E19" s="58" t="n">
        <v>0.2</v>
      </c>
      <c r="F19" s="59" t="n">
        <f aca="false">($D$18*E19)</f>
        <v>28.501875</v>
      </c>
      <c r="G19" s="47"/>
    </row>
    <row r="20" customFormat="false" ht="16.5" hidden="false" customHeight="false" outlineLevel="0" collapsed="false">
      <c r="A20" s="51" t="n">
        <v>4</v>
      </c>
      <c r="B20" s="52" t="s">
        <v>83</v>
      </c>
      <c r="C20" s="62"/>
      <c r="D20" s="53"/>
      <c r="E20" s="54" t="n">
        <f aca="false">SUM(E21:E23)</f>
        <v>0.08</v>
      </c>
      <c r="F20" s="34" t="n">
        <f aca="false">$D$18*E20</f>
        <v>11.40075</v>
      </c>
      <c r="G20" s="47"/>
    </row>
    <row r="21" customFormat="false" ht="13.8" hidden="false" customHeight="false" outlineLevel="0" collapsed="false">
      <c r="A21" s="55"/>
      <c r="B21" s="44" t="s">
        <v>84</v>
      </c>
      <c r="C21" s="56"/>
      <c r="D21" s="57"/>
      <c r="E21" s="58" t="n">
        <v>0.02</v>
      </c>
      <c r="F21" s="59" t="n">
        <f aca="false">$D$18*E21</f>
        <v>2.8501875</v>
      </c>
      <c r="G21" s="47"/>
    </row>
    <row r="22" customFormat="false" ht="13.8" hidden="false" customHeight="false" outlineLevel="0" collapsed="false">
      <c r="A22" s="55"/>
      <c r="B22" s="44" t="s">
        <v>85</v>
      </c>
      <c r="C22" s="56"/>
      <c r="D22" s="57"/>
      <c r="E22" s="58" t="n">
        <v>0.05</v>
      </c>
      <c r="F22" s="59" t="n">
        <f aca="false">$D$18*E22</f>
        <v>7.12546875</v>
      </c>
      <c r="G22" s="47"/>
    </row>
    <row r="23" customFormat="false" ht="13.8" hidden="false" customHeight="false" outlineLevel="0" collapsed="false">
      <c r="A23" s="55"/>
      <c r="B23" s="44" t="s">
        <v>86</v>
      </c>
      <c r="C23" s="56"/>
      <c r="D23" s="57"/>
      <c r="E23" s="58" t="n">
        <v>0.01</v>
      </c>
      <c r="F23" s="59" t="n">
        <f aca="false">$D$18*E23</f>
        <v>1.42509375</v>
      </c>
      <c r="G23" s="47"/>
    </row>
    <row r="24" customFormat="false" ht="13.8" hidden="false" customHeight="false" outlineLevel="0" collapsed="false">
      <c r="A24" s="51" t="n">
        <v>5</v>
      </c>
      <c r="B24" s="52" t="s">
        <v>87</v>
      </c>
      <c r="C24" s="52"/>
      <c r="D24" s="53"/>
      <c r="E24" s="54" t="n">
        <v>0.02</v>
      </c>
      <c r="F24" s="34" t="n">
        <f aca="false">$D$18*E24</f>
        <v>2.8501875</v>
      </c>
      <c r="G24" s="47"/>
    </row>
    <row r="25" customFormat="false" ht="13.8" hidden="false" customHeight="false" outlineLevel="0" collapsed="false">
      <c r="A25" s="51" t="n">
        <v>6</v>
      </c>
      <c r="B25" s="52" t="s">
        <v>88</v>
      </c>
      <c r="C25" s="52"/>
      <c r="D25" s="53"/>
      <c r="E25" s="54" t="n">
        <v>0.04</v>
      </c>
      <c r="F25" s="34" t="n">
        <f aca="false">$D$18*E25</f>
        <v>5.700375</v>
      </c>
      <c r="G25" s="47"/>
    </row>
    <row r="26" customFormat="false" ht="13.8" hidden="false" customHeight="false" outlineLevel="0" collapsed="false">
      <c r="A26" s="51" t="n">
        <v>7</v>
      </c>
      <c r="B26" s="52" t="s">
        <v>89</v>
      </c>
      <c r="C26" s="52"/>
      <c r="D26" s="53"/>
      <c r="E26" s="54" t="n">
        <v>0.02</v>
      </c>
      <c r="F26" s="34" t="n">
        <f aca="false">$D$18*E26</f>
        <v>2.8501875</v>
      </c>
      <c r="G26" s="47"/>
    </row>
    <row r="27" customFormat="false" ht="16.5" hidden="false" customHeight="false" outlineLevel="0" collapsed="false">
      <c r="A27" s="49"/>
      <c r="B27" s="63"/>
      <c r="C27" s="63"/>
      <c r="D27" s="63"/>
      <c r="E27" s="63"/>
      <c r="F27" s="64"/>
      <c r="G27" s="47"/>
    </row>
    <row r="28" customFormat="false" ht="16.5" hidden="false" customHeight="false" outlineLevel="0" collapsed="false">
      <c r="A28" s="49"/>
      <c r="B28" s="65" t="s">
        <v>90</v>
      </c>
      <c r="C28" s="65"/>
      <c r="D28" s="65"/>
      <c r="E28" s="65"/>
      <c r="F28" s="66" t="n">
        <f aca="false">SUM(F5:F26)</f>
        <v>393.325875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20" width="4.70918367346939"/>
    <col collapsed="false" hidden="false" max="2" min="2" style="46" width="65.0051020408163"/>
    <col collapsed="false" hidden="false" max="4" min="3" style="46" width="10.8520408163265"/>
    <col collapsed="false" hidden="false" max="5" min="5" style="46" width="18.4234693877551"/>
    <col collapsed="false" hidden="false" max="7" min="6" style="46" width="10.8520408163265"/>
    <col collapsed="false" hidden="false" max="8" min="8" style="46" width="3.70918367346939"/>
    <col collapsed="false" hidden="false" max="1025" min="9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91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7"/>
      <c r="B3" s="67"/>
      <c r="C3" s="67"/>
      <c r="D3" s="67"/>
      <c r="E3" s="67"/>
      <c r="F3" s="67"/>
      <c r="G3" s="67"/>
    </row>
    <row r="4" customFormat="false" ht="12.75" hidden="false" customHeight="false" outlineLevel="0" collapsed="false">
      <c r="A4" s="68"/>
      <c r="B4" s="68"/>
      <c r="C4" s="69" t="s">
        <v>92</v>
      </c>
      <c r="D4" s="69" t="s">
        <v>93</v>
      </c>
      <c r="E4" s="69"/>
      <c r="F4" s="69" t="s">
        <v>94</v>
      </c>
      <c r="G4" s="69"/>
    </row>
    <row r="5" customFormat="false" ht="16.5" hidden="false" customHeight="false" outlineLevel="0" collapsed="false">
      <c r="A5" s="70"/>
      <c r="B5" s="71" t="s">
        <v>95</v>
      </c>
      <c r="C5" s="72" t="n">
        <f aca="false">SUM(C6,C15)</f>
        <v>202.3633125</v>
      </c>
      <c r="D5" s="73" t="n">
        <f aca="false">SUM(D6,D15)</f>
        <v>13253.371875</v>
      </c>
      <c r="E5" s="73"/>
      <c r="F5" s="73" t="n">
        <f aca="false">SUM(F6,F15)</f>
        <v>17229.3834375</v>
      </c>
      <c r="G5" s="73"/>
    </row>
    <row r="6" customFormat="false" ht="16.5" hidden="false" customHeight="false" outlineLevel="0" collapsed="false">
      <c r="A6" s="70"/>
      <c r="B6" s="74"/>
      <c r="C6" s="75" t="n">
        <f aca="false">SUM(C8:C14)</f>
        <v>202.3633125</v>
      </c>
      <c r="D6" s="76" t="n">
        <f aca="false">SUM(E8:E14)</f>
        <v>13253.371875</v>
      </c>
      <c r="E6" s="76"/>
      <c r="F6" s="76" t="n">
        <f aca="false">SUM(G8:G14)</f>
        <v>17229.3834375</v>
      </c>
      <c r="G6" s="76"/>
    </row>
    <row r="7" customFormat="false" ht="12.75" hidden="false" customHeight="false" outlineLevel="1" collapsed="false">
      <c r="A7" s="77" t="s">
        <v>55</v>
      </c>
      <c r="B7" s="78" t="s">
        <v>96</v>
      </c>
      <c r="C7" s="77" t="s">
        <v>92</v>
      </c>
      <c r="D7" s="77" t="s">
        <v>97</v>
      </c>
      <c r="E7" s="79" t="s">
        <v>95</v>
      </c>
      <c r="F7" s="77" t="s">
        <v>97</v>
      </c>
      <c r="G7" s="77" t="s">
        <v>95</v>
      </c>
    </row>
    <row r="8" customFormat="false" ht="13.8" hidden="false" customHeight="false" outlineLevel="1" collapsed="false">
      <c r="A8" s="80" t="n">
        <v>1</v>
      </c>
      <c r="B8" s="81" t="str">
        <f aca="false">'Estimación de Esfuerzo'!B5</f>
        <v>Requerimientos</v>
      </c>
      <c r="C8" s="82" t="n">
        <f aca="false">'Estimación de Esfuerzo'!F5</f>
        <v>24.22659375</v>
      </c>
      <c r="D8" s="83" t="n">
        <f aca="false">CostoxHora!C2</f>
        <v>75</v>
      </c>
      <c r="E8" s="84" t="n">
        <f aca="false">C8*D8</f>
        <v>1816.99453125</v>
      </c>
      <c r="F8" s="85" t="n">
        <f aca="false">D8*1.3</f>
        <v>97.5</v>
      </c>
      <c r="G8" s="86" t="n">
        <f aca="false">C8*F8</f>
        <v>2362.092890625</v>
      </c>
    </row>
    <row r="9" customFormat="false" ht="13.8" hidden="false" customHeight="false" outlineLevel="1" collapsed="false">
      <c r="A9" s="80" t="n">
        <v>2</v>
      </c>
      <c r="B9" s="81" t="str">
        <f aca="false">'Estimación de Esfuerzo'!B11</f>
        <v>Planeación</v>
      </c>
      <c r="C9" s="82" t="n">
        <f aca="false">'Estimación de Esfuerzo'!F11</f>
        <v>12.82584375</v>
      </c>
      <c r="D9" s="83" t="n">
        <f aca="false">CostoxHora!C2</f>
        <v>75</v>
      </c>
      <c r="E9" s="84" t="n">
        <f aca="false">C9*D9</f>
        <v>961.93828125</v>
      </c>
      <c r="F9" s="85" t="n">
        <f aca="false">D9*1.3</f>
        <v>97.5</v>
      </c>
      <c r="G9" s="86" t="n">
        <f aca="false">C9*F9</f>
        <v>1250.519765625</v>
      </c>
    </row>
    <row r="10" customFormat="false" ht="13.8" hidden="false" customHeight="false" outlineLevel="1" collapsed="false">
      <c r="A10" s="80" t="n">
        <v>3</v>
      </c>
      <c r="B10" s="81" t="str">
        <f aca="false">'Estimación de Esfuerzo'!B15</f>
        <v>Desarrollo</v>
      </c>
      <c r="C10" s="82" t="n">
        <f aca="false">'Estimación de Esfuerzo'!F15</f>
        <v>142.509375</v>
      </c>
      <c r="D10" s="87" t="n">
        <f aca="false">CostoxHora!C3</f>
        <v>62.5</v>
      </c>
      <c r="E10" s="84" t="n">
        <f aca="false">C10*D10</f>
        <v>8906.8359375</v>
      </c>
      <c r="F10" s="85" t="n">
        <f aca="false">D10*1.3</f>
        <v>81.25</v>
      </c>
      <c r="G10" s="86" t="n">
        <f aca="false">C10*F10</f>
        <v>11578.88671875</v>
      </c>
    </row>
    <row r="11" customFormat="false" ht="13.8" hidden="false" customHeight="false" outlineLevel="1" collapsed="false">
      <c r="A11" s="80" t="n">
        <v>4</v>
      </c>
      <c r="B11" s="81" t="str">
        <f aca="false">'Estimación de Esfuerzo'!B20</f>
        <v>Entrega</v>
      </c>
      <c r="C11" s="82" t="n">
        <f aca="false">'Estimación de Esfuerzo'!F20</f>
        <v>11.40075</v>
      </c>
      <c r="D11" s="83" t="n">
        <f aca="false">CostoxHora!C2</f>
        <v>75</v>
      </c>
      <c r="E11" s="84" t="n">
        <f aca="false">C11*D11</f>
        <v>855.05625</v>
      </c>
      <c r="F11" s="85" t="n">
        <f aca="false">D11*1.3</f>
        <v>97.5</v>
      </c>
      <c r="G11" s="86" t="n">
        <f aca="false">C11*F11</f>
        <v>1111.573125</v>
      </c>
    </row>
    <row r="12" customFormat="false" ht="13.8" hidden="false" customHeight="false" outlineLevel="1" collapsed="false">
      <c r="A12" s="80" t="n">
        <v>5</v>
      </c>
      <c r="B12" s="81" t="str">
        <f aca="false">'Estimación de Esfuerzo'!B24</f>
        <v>Calidad</v>
      </c>
      <c r="C12" s="82" t="n">
        <f aca="false">'Estimación de Esfuerzo'!F24</f>
        <v>2.8501875</v>
      </c>
      <c r="D12" s="83" t="n">
        <f aca="false">CostoxHora!C4</f>
        <v>50</v>
      </c>
      <c r="E12" s="84" t="n">
        <f aca="false">C12*D12</f>
        <v>142.509375</v>
      </c>
      <c r="F12" s="85" t="n">
        <f aca="false">D12*1.3</f>
        <v>65</v>
      </c>
      <c r="G12" s="86" t="n">
        <f aca="false">C12*F12</f>
        <v>185.2621875</v>
      </c>
    </row>
    <row r="13" customFormat="false" ht="13.8" hidden="false" customHeight="false" outlineLevel="1" collapsed="false">
      <c r="A13" s="80" t="n">
        <v>6</v>
      </c>
      <c r="B13" s="81" t="str">
        <f aca="false">'Estimación de Esfuerzo'!B25</f>
        <v>Monitoreo y Métricas</v>
      </c>
      <c r="C13" s="82" t="n">
        <f aca="false">'Estimación de Esfuerzo'!F25</f>
        <v>5.700375</v>
      </c>
      <c r="D13" s="83" t="n">
        <f aca="false">CostoxHora!C2</f>
        <v>75</v>
      </c>
      <c r="E13" s="84" t="n">
        <f aca="false">C13*D13</f>
        <v>427.528125</v>
      </c>
      <c r="F13" s="85" t="n">
        <f aca="false">D13*1.3</f>
        <v>97.5</v>
      </c>
      <c r="G13" s="86" t="n">
        <f aca="false">C13*F13</f>
        <v>555.7865625</v>
      </c>
    </row>
    <row r="14" customFormat="false" ht="13.8" hidden="false" customHeight="false" outlineLevel="1" collapsed="false">
      <c r="A14" s="80" t="n">
        <v>7</v>
      </c>
      <c r="B14" s="81" t="str">
        <f aca="false">'Estimación de Esfuerzo'!B26</f>
        <v>Administración de la Configuración</v>
      </c>
      <c r="C14" s="82" t="n">
        <f aca="false">'Estimación de Esfuerzo'!F26</f>
        <v>2.8501875</v>
      </c>
      <c r="D14" s="83" t="n">
        <f aca="false">CostoxHora!C4</f>
        <v>50</v>
      </c>
      <c r="E14" s="84" t="n">
        <f aca="false">C14*D14</f>
        <v>142.509375</v>
      </c>
      <c r="F14" s="85" t="n">
        <f aca="false">D14*1.3</f>
        <v>65</v>
      </c>
      <c r="G14" s="86" t="n">
        <f aca="false">C14*F14</f>
        <v>185.2621875</v>
      </c>
    </row>
    <row r="15" customFormat="false" ht="16.5" hidden="false" customHeight="false" outlineLevel="0" collapsed="false">
      <c r="A15" s="88"/>
      <c r="B15" s="74" t="s">
        <v>98</v>
      </c>
      <c r="C15" s="88" t="n">
        <f aca="false">SUM(C17:C19)</f>
        <v>0</v>
      </c>
      <c r="D15" s="76" t="n">
        <f aca="false">SUM(E17:E19)</f>
        <v>0</v>
      </c>
      <c r="E15" s="76"/>
      <c r="F15" s="76" t="n">
        <f aca="false">SUM(G17:G19)</f>
        <v>0</v>
      </c>
      <c r="G15" s="76"/>
    </row>
    <row r="16" customFormat="false" ht="12.75" hidden="false" customHeight="false" outlineLevel="1" collapsed="false">
      <c r="A16" s="77" t="s">
        <v>55</v>
      </c>
      <c r="B16" s="78" t="s">
        <v>96</v>
      </c>
      <c r="C16" s="77" t="s">
        <v>92</v>
      </c>
      <c r="D16" s="77" t="s">
        <v>97</v>
      </c>
      <c r="E16" s="79" t="s">
        <v>95</v>
      </c>
      <c r="F16" s="77" t="s">
        <v>97</v>
      </c>
      <c r="G16" s="77" t="s">
        <v>95</v>
      </c>
    </row>
    <row r="17" customFormat="false" ht="13.8" hidden="false" customHeight="false" outlineLevel="1" collapsed="false">
      <c r="A17" s="89" t="n">
        <v>1</v>
      </c>
      <c r="B17" s="90"/>
      <c r="C17" s="91"/>
      <c r="D17" s="83"/>
      <c r="E17" s="84" t="n">
        <f aca="false">C17*D17</f>
        <v>0</v>
      </c>
      <c r="F17" s="85"/>
      <c r="G17" s="86" t="n">
        <f aca="false">C17*F17</f>
        <v>0</v>
      </c>
    </row>
    <row r="18" customFormat="false" ht="13.8" hidden="false" customHeight="false" outlineLevel="1" collapsed="false">
      <c r="A18" s="89" t="n">
        <v>2</v>
      </c>
      <c r="B18" s="92"/>
      <c r="C18" s="91"/>
      <c r="D18" s="83"/>
      <c r="E18" s="84" t="n">
        <f aca="false">C18*D18</f>
        <v>0</v>
      </c>
      <c r="F18" s="85"/>
      <c r="G18" s="86" t="n">
        <f aca="false">C18*F18</f>
        <v>0</v>
      </c>
    </row>
    <row r="19" customFormat="false" ht="12.75" hidden="false" customHeight="false" outlineLevel="1" collapsed="false">
      <c r="A19" s="89" t="n">
        <v>3</v>
      </c>
      <c r="B19" s="93"/>
      <c r="C19" s="91"/>
      <c r="D19" s="83"/>
      <c r="E19" s="84" t="n">
        <f aca="false">C19*D19</f>
        <v>0</v>
      </c>
      <c r="F19" s="85"/>
      <c r="G19" s="86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99</v>
      </c>
      <c r="C1" s="0" t="s">
        <v>100</v>
      </c>
    </row>
    <row r="2" customFormat="false" ht="15" hidden="false" customHeight="false" outlineLevel="0" collapsed="false">
      <c r="A2" s="94" t="s">
        <v>101</v>
      </c>
      <c r="B2" s="95" t="n">
        <v>12000</v>
      </c>
      <c r="C2" s="96" t="n">
        <f aca="false">B2/160</f>
        <v>75</v>
      </c>
    </row>
    <row r="3" customFormat="false" ht="15" hidden="false" customHeight="false" outlineLevel="0" collapsed="false">
      <c r="A3" s="94" t="s">
        <v>102</v>
      </c>
      <c r="B3" s="95" t="n">
        <v>10000</v>
      </c>
      <c r="C3" s="96" t="n">
        <f aca="false">B3/160</f>
        <v>62.5</v>
      </c>
    </row>
    <row r="4" customFormat="false" ht="15" hidden="false" customHeight="false" outlineLevel="0" collapsed="false">
      <c r="A4" s="94" t="s">
        <v>87</v>
      </c>
      <c r="B4" s="95" t="n">
        <v>8000</v>
      </c>
      <c r="C4" s="96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2016-03-22T17:27:50Z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