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jpeg" ContentType="image/jpeg"/>
  <Override PartName="/xl/media/image3.jpeg" ContentType="image/jpeg"/>
  <Override PartName="/xl/media/image2.jpeg" ContentType="image/jpeg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DescripcionesInstrucciones" sheetId="1" state="visible" r:id="rId2"/>
    <sheet name="Estimación de Tamaño" sheetId="2" state="visible" r:id="rId3"/>
    <sheet name="Estimación de Esfuerzo" sheetId="3" state="visible" r:id="rId4"/>
    <sheet name="Costos" sheetId="4" state="visible" r:id="rId5"/>
    <sheet name="CostoxHora" sheetId="5" state="hidden" r:id="rId6"/>
  </sheets>
  <definedNames>
    <definedName function="false" hidden="false" name="Complej." vbProcedure="false">#ref!</definedName>
  </definedName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26" authorId="0">
      <text>
        <r>
          <rPr>
            <b val="true"/>
            <sz val="8"/>
            <color rgb="FF000000"/>
            <rFont val="Tahoma"/>
            <family val="2"/>
            <charset val="1"/>
          </rPr>
          <t>Nombre de Adicionales:
</t>
        </r>
        <r>
          <rPr>
            <sz val="8"/>
            <color rgb="FF000000"/>
            <rFont val="Tahoma"/>
            <family val="2"/>
            <charset val="1"/>
          </rPr>
          <t>Actividades adicionales de implementación que entran dentro del control del proyecto (influencian los demás workflows)</t>
        </r>
      </text>
    </comment>
    <comment ref="D4" authorId="0">
      <text>
        <r>
          <rPr>
            <b val="true"/>
            <sz val="8"/>
            <color rgb="FF000000"/>
            <rFont val="Tahoma"/>
            <family val="2"/>
            <charset val="1"/>
          </rPr>
          <t>Funcionalidad:
</t>
        </r>
        <r>
          <rPr>
            <sz val="8"/>
            <color rgb="FF000000"/>
            <rFont val="Tahoma"/>
            <family val="2"/>
            <charset val="1"/>
          </rPr>
          <t>Ca: Catálogo
D: Documento
Co: Consulta
R: Reporte
P: Proceso</t>
        </r>
      </text>
    </comment>
    <comment ref="E4" authorId="0">
      <text>
        <r>
          <rPr>
            <b val="true"/>
            <sz val="8"/>
            <color rgb="FF000000"/>
            <rFont val="Tahoma"/>
            <family val="2"/>
            <charset val="1"/>
          </rPr>
          <t>Complejidad:
</t>
        </r>
        <r>
          <rPr>
            <sz val="8"/>
            <color rgb="FF000000"/>
            <rFont val="Tahoma"/>
            <family val="2"/>
            <charset val="1"/>
          </rPr>
          <t>4-6: Simple
7-9: Medio
10-19: Complejo
&gt; 20: Muy Complejo</t>
        </r>
      </text>
    </comment>
    <comment ref="F4" authorId="0">
      <text>
        <r>
          <rPr>
            <b val="true"/>
            <sz val="8"/>
            <color rgb="FF000000"/>
            <rFont val="Tahoma"/>
            <family val="2"/>
            <charset val="1"/>
          </rPr>
          <t>Cantidad de Operaciones (CO):
</t>
        </r>
        <r>
          <rPr>
            <sz val="8"/>
            <color rgb="FF000000"/>
            <rFont val="Tahoma"/>
            <family val="2"/>
            <charset val="1"/>
          </rPr>
          <t>Cantidad de lecturas, escrituras, validaciones y cálculos que realizará el requerimiento.</t>
        </r>
      </text>
    </comment>
    <comment ref="G4" authorId="0">
      <text>
        <r>
          <rPr>
            <b val="true"/>
            <sz val="8"/>
            <color rgb="FF000000"/>
            <rFont val="Tahoma"/>
            <family val="2"/>
            <charset val="1"/>
          </rPr>
          <t>Entidades Internas (EI):
</t>
        </r>
        <r>
          <rPr>
            <sz val="8"/>
            <color rgb="FF000000"/>
            <rFont val="Tahoma"/>
            <family val="2"/>
            <charset val="1"/>
          </rPr>
          <t>Cantidad de objetos propios de la aplicación que interactuarán en el requerimiento.</t>
        </r>
      </text>
    </comment>
    <comment ref="H4" authorId="0">
      <text>
        <r>
          <rPr>
            <b val="true"/>
            <sz val="8"/>
            <color rgb="FF000000"/>
            <rFont val="Tahoma"/>
            <family val="2"/>
            <charset val="1"/>
          </rPr>
          <t>Entidades Externas (EE):
</t>
        </r>
        <r>
          <rPr>
            <sz val="8"/>
            <color rgb="FF000000"/>
            <rFont val="Tahoma"/>
            <family val="2"/>
            <charset val="1"/>
          </rPr>
          <t>Cantidad de objetos de otras aplicaciones que interactuarán en el requerimiento.</t>
        </r>
      </text>
    </comment>
    <comment ref="I4" authorId="0">
      <text>
        <r>
          <rPr>
            <b val="true"/>
            <sz val="8"/>
            <color rgb="FF000000"/>
            <rFont val="Tahoma"/>
            <family val="2"/>
            <charset val="1"/>
          </rPr>
          <t>Optimización (O):
</t>
        </r>
        <r>
          <rPr>
            <sz val="8"/>
            <color rgb="FF000000"/>
            <rFont val="Tahoma"/>
            <family val="2"/>
            <charset val="1"/>
          </rPr>
          <t>Optimizaciones especiales que requiere el requerimiento.  Valores posibles:
1 -&gt; Ninguna
1.1 -&gt; Concurrencia
1.2 -&gt; Tunning
1.3 -&gt; Ambas</t>
        </r>
      </text>
    </comment>
    <comment ref="J4" authorId="0">
      <text>
        <r>
          <rPr>
            <b val="true"/>
            <sz val="8"/>
            <color rgb="FF000000"/>
            <rFont val="Tahoma"/>
            <family val="2"/>
            <charset val="1"/>
          </rPr>
          <t>Reusabilidad (R):
</t>
        </r>
        <r>
          <rPr>
            <sz val="8"/>
            <color rgb="FF000000"/>
            <rFont val="Tahoma"/>
            <family val="2"/>
            <charset val="1"/>
          </rPr>
          <t>Reutilización de componentes y herramientas ya desarrolladas.  Valores posibles:
0.2 -&gt; Alta
0.5 -&gt; Media
0.85 -&gt; Escasa
1 -&gt; Nula</t>
        </r>
      </text>
    </comment>
    <comment ref="K4" authorId="0">
      <text>
        <r>
          <rPr>
            <b val="true"/>
            <sz val="8"/>
            <color rgb="FF000000"/>
            <rFont val="Tahoma"/>
            <family val="2"/>
            <charset val="1"/>
          </rPr>
          <t>Dominio (D):
</t>
        </r>
        <r>
          <rPr>
            <sz val="8"/>
            <color rgb="FF000000"/>
            <rFont val="Tahoma"/>
            <family val="2"/>
            <charset val="1"/>
          </rPr>
          <t>Conocimiento que se posee sobre el dominio del problema.  Valores posibles:
0.5 -&gt; Conocimiento Alto
0.75 -&gt; Conocimiento Medio
1 -&gt; Sin conocimiento</t>
        </r>
      </text>
    </commen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Testing Unitario (TU):
</t>
        </r>
        <r>
          <rPr>
            <sz val="8"/>
            <color rgb="FF000000"/>
            <rFont val="Tahoma"/>
            <family val="2"/>
            <charset val="1"/>
          </rPr>
          <t>Realización de testing unitario.  Valores posibles:
1 -&gt; Sin Testing
1.5 -&gt; Con Testing</t>
        </r>
      </text>
    </comment>
    <comment ref="M4" authorId="0">
      <text>
        <r>
          <rPr>
            <b val="true"/>
            <sz val="8"/>
            <color rgb="FF000000"/>
            <rFont val="Tahoma"/>
            <family val="2"/>
            <charset val="1"/>
          </rPr>
          <t>Documentación Específica (DE):
</t>
        </r>
        <r>
          <rPr>
            <sz val="8"/>
            <color rgb="FF000000"/>
            <rFont val="Tahoma"/>
            <family val="2"/>
            <charset val="1"/>
          </rPr>
          <t>Confección de documentación específica no estándar.  Valores posibles:
1 -&gt; No
1.5 -&gt; Sí</t>
        </r>
      </text>
    </comment>
    <comment ref="N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del Caso de Uso: (TAM)
</t>
        </r>
        <r>
          <rPr>
            <sz val="8"/>
            <color rgb="FF000000"/>
            <rFont val="Tahoma"/>
            <family val="2"/>
            <charset val="1"/>
          </rPr>
          <t>(CO+EI+EE) * O * R * D * TU * DE</t>
        </r>
      </text>
    </comment>
    <comment ref="N26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del Adicional: (TAM)
</t>
        </r>
        <r>
          <rPr>
            <sz val="8"/>
            <color rgb="FF000000"/>
            <rFont val="Tahoma"/>
            <family val="2"/>
            <charset val="1"/>
          </rPr>
          <t>Cantidad de Horas que insumo la actividad</t>
        </r>
      </text>
    </comment>
    <comment ref="O4" authorId="0">
      <text>
        <r>
          <rPr>
            <b val="true"/>
            <sz val="8"/>
            <color rgb="FF000000"/>
            <rFont val="Tahoma"/>
            <family val="2"/>
            <charset val="1"/>
          </rPr>
          <t>Ajuste por Tecnología(T):
</t>
        </r>
        <r>
          <rPr>
            <sz val="8"/>
            <color rgb="FF000000"/>
            <rFont val="Tahoma"/>
            <family val="2"/>
            <charset val="1"/>
          </rPr>
          <t>1 = Java, Flex4
1.5 = C#, PHP, .Net, HTML5, otros
</t>
        </r>
      </text>
    </comment>
    <comment ref="P4" authorId="0">
      <text>
        <r>
          <rPr>
            <b val="true"/>
            <sz val="8"/>
            <color rgb="FF000000"/>
            <rFont val="Tahoma"/>
            <family val="2"/>
            <charset val="1"/>
          </rPr>
          <t>Factor de Ajuste.
1-&gt; Proceso
0.8 -&gt; Documento
0.5-&gt; Consulta, Reporte, Catalogo
</t>
        </r>
      </text>
    </comment>
    <comment ref="Q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por Tecnología (TAMA):
</t>
        </r>
        <r>
          <rPr>
            <sz val="8"/>
            <color rgb="FF000000"/>
            <rFont val="Tahoma"/>
            <family val="2"/>
            <charset val="1"/>
          </rPr>
          <t>
TAM * T * FA</t>
        </r>
      </text>
    </comment>
    <comment ref="Q26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por Tecnología (TAMA):
</t>
        </r>
        <r>
          <rPr>
            <sz val="8"/>
            <color rgb="FF000000"/>
            <rFont val="Tahoma"/>
            <family val="2"/>
            <charset val="1"/>
          </rPr>
          <t>
TAM * 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</t>
        </r>
      </text>
    </comment>
    <comment ref="D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(TAMA)</t>
        </r>
      </text>
    </comment>
    <comment ref="E4" authorId="0">
      <text>
        <r>
          <rPr>
            <b val="true"/>
            <sz val="8"/>
            <color rgb="FF000000"/>
            <rFont val="Tahoma"/>
            <family val="2"/>
            <charset val="1"/>
          </rPr>
          <t>%:
</t>
        </r>
        <r>
          <rPr>
            <sz val="8"/>
            <color rgb="FF000000"/>
            <rFont val="Tahoma"/>
            <family val="2"/>
            <charset val="1"/>
          </rPr>
          <t>Esfuerzo en workflows principales y de soporte con respecto al workflow de implementación.</t>
        </r>
      </text>
    </comment>
    <comment ref="F4" authorId="0">
      <text>
        <r>
          <rPr>
            <b val="true"/>
            <sz val="8"/>
            <color rgb="FF000000"/>
            <rFont val="Tahoma"/>
            <family val="2"/>
            <charset val="1"/>
          </rPr>
          <t>Esfuerzo:
</t>
        </r>
        <r>
          <rPr>
            <sz val="8"/>
            <color rgb="FF000000"/>
            <rFont val="Tahoma"/>
            <family val="2"/>
            <charset val="1"/>
          </rPr>
          <t>Esfuerzo total medido en horas.</t>
        </r>
      </text>
    </comment>
  </commentList>
</comments>
</file>

<file path=xl/sharedStrings.xml><?xml version="1.0" encoding="utf-8"?>
<sst xmlns="http://schemas.openxmlformats.org/spreadsheetml/2006/main" count="147" uniqueCount="103">
  <si>
    <t>Descripción / Instrucciones</t>
  </si>
  <si>
    <t>Estimación de Tamaño</t>
  </si>
  <si>
    <t>Se estimarán cada uno de los requerimientos del Listado de Requerimientos bajo los siguientes criterios:</t>
  </si>
  <si>
    <t>Criterio</t>
  </si>
  <si>
    <t>Descripción</t>
  </si>
  <si>
    <t>Resultado esperado</t>
  </si>
  <si>
    <t>Funcionalidad</t>
  </si>
  <si>
    <t>Se estima la funcionalidad del requerimiento.</t>
  </si>
  <si>
    <t>Ca: Catálogo
D: Documento
Co: Consulta
R: Reporte
P: Proceso</t>
  </si>
  <si>
    <t>Complejidad</t>
  </si>
  <si>
    <t>Se estima la complejidad del requerimiento.</t>
  </si>
  <si>
    <t>4-6: Simple
7-9: Medio
10-19: Complejo
&gt; 20: Muy Complejo</t>
  </si>
  <si>
    <t>CO</t>
  </si>
  <si>
    <t>Cantidad de Operaciones (CO) que se estiman para el requerimiento</t>
  </si>
  <si>
    <t>Cantidad de lecturas, escrituras, validaciones y cálculos que realizará el requerimiento.</t>
  </si>
  <si>
    <t>EI</t>
  </si>
  <si>
    <t>Entidades Internas (EI) que se estiman para el requerimiento.</t>
  </si>
  <si>
    <t>Cantidad de objetos propios de la aplicación que interactuarán en el requerimiento.</t>
  </si>
  <si>
    <t>EE</t>
  </si>
  <si>
    <t>Entidades Externas (EE) que se estiman para el requerimiento.</t>
  </si>
  <si>
    <t>Cantidad de objetos de otras aplicaciones que interactuarán en el requerimiento.</t>
  </si>
  <si>
    <t>O</t>
  </si>
  <si>
    <t>Optimización (O): Optimizaciones especiales que requiere el requerimiento.</t>
  </si>
  <si>
    <t>1 -&gt; Ninguna
1.1 -&gt; Concurrencia
1.2 -&gt; Tunning
1.3 -&gt; Ambas</t>
  </si>
  <si>
    <t>R</t>
  </si>
  <si>
    <t>Reusabilidad (R): Reutilización de componentes y herramientas ya desarrolladas.</t>
  </si>
  <si>
    <t>0.2 -&gt; Alta
0.5 -&gt; Media
0.85 -&gt; Escasa
1 -&gt; Nula</t>
  </si>
  <si>
    <t>D</t>
  </si>
  <si>
    <t>Dominio (D): Conocimiento que se posee sobre el dominio del problema.</t>
  </si>
  <si>
    <t>0.5 -&gt; Conocimiento Alto
0.75 -&gt; Conocimiento Medio
1 -&gt; Sin conocimiento</t>
  </si>
  <si>
    <t>TU</t>
  </si>
  <si>
    <t>Testing Unitario (TU):
Realización de testing unitario.</t>
  </si>
  <si>
    <t>1 -&gt; Sin Testing
1.5 -&gt; Con Testing</t>
  </si>
  <si>
    <t>DE</t>
  </si>
  <si>
    <t>Documentación Específica (DE):
Confección de documentación específica no estándar. </t>
  </si>
  <si>
    <t>1 -&gt; No
1.5 -&gt; Sí</t>
  </si>
  <si>
    <t>TAM</t>
  </si>
  <si>
    <t>Tamaño del Caso de Uso: (TAM).</t>
  </si>
  <si>
    <t>(CO+EI+EE) * O * R * D * TU * DE</t>
  </si>
  <si>
    <t>T</t>
  </si>
  <si>
    <t>Ajuste por Tecnología(T).</t>
  </si>
  <si>
    <t>1 = Java, Flex4
1.5 = C#, PHP, .Net, HTML5, otros</t>
  </si>
  <si>
    <t>FA</t>
  </si>
  <si>
    <t>Factor de Ajuste.</t>
  </si>
  <si>
    <t>1-&gt; Proceso
0.8 -&gt; Documento
0.5-&gt; Consulta, Reporte, Catalogo</t>
  </si>
  <si>
    <t>TAMA</t>
  </si>
  <si>
    <t>Tamaño Ajustado por Tecnología (TAMA).</t>
  </si>
  <si>
    <t>TAM * T * FA</t>
  </si>
  <si>
    <t>Estimación de Esfuerzo</t>
  </si>
  <si>
    <t>Se estima el esfuerzo en cada una de las etapas del proyecto.</t>
  </si>
  <si>
    <t>%</t>
  </si>
  <si>
    <t>Porcentaje de esfuerzo</t>
  </si>
  <si>
    <t>Esfuerzo en actividades principales y de soporte con respecto al ciclo de desarrollo.</t>
  </si>
  <si>
    <t>Planilla de Precios</t>
  </si>
  <si>
    <t>Se estiman los costos en base a la estimación de esfuerzo.</t>
  </si>
  <si>
    <t>Nº</t>
  </si>
  <si>
    <t>Nombre del Requerimiento</t>
  </si>
  <si>
    <t>CU01: Manejo de usuarios</t>
  </si>
  <si>
    <t>P</t>
  </si>
  <si>
    <t>CU02 Administración de proyectos y áreas de proyectos</t>
  </si>
  <si>
    <t>CU03 Administración Viáticos por proyecto</t>
  </si>
  <si>
    <t>CU04 Administración de Gastos</t>
  </si>
  <si>
    <t>CU05 Generación de reportes</t>
  </si>
  <si>
    <t>CU06 Edición Gastos y Viáticos</t>
  </si>
  <si>
    <t>Nombre de Requerimientos Adicionales</t>
  </si>
  <si>
    <t> </t>
  </si>
  <si>
    <t>WBS</t>
  </si>
  <si>
    <t>Esfuerzo</t>
  </si>
  <si>
    <t>Requerimientos</t>
  </si>
  <si>
    <t>Levantar requerimientos</t>
  </si>
  <si>
    <t>Analizar requerimientos</t>
  </si>
  <si>
    <t>Generar estimación</t>
  </si>
  <si>
    <t>Generar matriz de rastreabilidad</t>
  </si>
  <si>
    <t>Generar Propuesta</t>
  </si>
  <si>
    <t>Planeación</t>
  </si>
  <si>
    <t>Generar Plan de Proyecto</t>
  </si>
  <si>
    <t>Generar cronograma</t>
  </si>
  <si>
    <t>Presentación de Kick Off</t>
  </si>
  <si>
    <t>Desarrollo</t>
  </si>
  <si>
    <t>Realizar diseño</t>
  </si>
  <si>
    <t>Realizar Plan de pruebas</t>
  </si>
  <si>
    <t>Codificar</t>
  </si>
  <si>
    <t>Realizar pruebas</t>
  </si>
  <si>
    <t>Entrega</t>
  </si>
  <si>
    <t>Realizar integración</t>
  </si>
  <si>
    <t>Instalar en producción</t>
  </si>
  <si>
    <t>Cerrar Proyecto</t>
  </si>
  <si>
    <t>Calidad</t>
  </si>
  <si>
    <t>Monitoreo y Métricas</t>
  </si>
  <si>
    <t>Administración de la Configuración</t>
  </si>
  <si>
    <t>Total Estimación de Esfuerzo</t>
  </si>
  <si>
    <t>Costos</t>
  </si>
  <si>
    <t>HS</t>
  </si>
  <si>
    <t>COSTO</t>
  </si>
  <si>
    <t>PRECIO DE VENTA</t>
  </si>
  <si>
    <t>TOTAL</t>
  </si>
  <si>
    <t>Nombre</t>
  </si>
  <si>
    <t>$/HS</t>
  </si>
  <si>
    <t>Cambios</t>
  </si>
  <si>
    <t>Sueldo Base</t>
  </si>
  <si>
    <t>Costo por Hora</t>
  </si>
  <si>
    <t>Líder de Proyecto</t>
  </si>
  <si>
    <t>Programador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</si>
</sst>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#,##0.00"/>
    <numFmt numFmtId="167" formatCode="0.0"/>
    <numFmt numFmtId="168" formatCode="0.00"/>
    <numFmt numFmtId="169" formatCode="0%"/>
    <numFmt numFmtId="170" formatCode="[$$-2C0A]\ #,##0"/>
    <numFmt numFmtId="171" formatCode="[$$-2C0A]\ #,##0.0"/>
    <numFmt numFmtId="172" formatCode="_-* #,##0.00_-;\-* #,##0.00_-;_-* \-??_-;_-@_-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 Narrow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sz val="11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sz val="10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sz val="12"/>
      <color rgb="FFFFFFFF"/>
      <name val="Arial Narrow"/>
      <family val="2"/>
      <charset val="1"/>
    </font>
    <font>
      <sz val="10"/>
      <color rgb="FFFFFFFF"/>
      <name val="Arial Narrow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Arial Narrow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Arial Narrow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1"/>
      <name val="Segoe UI"/>
      <family val="2"/>
      <charset val="1"/>
    </font>
    <font>
      <b val="true"/>
      <sz val="11"/>
      <color rgb="FFFFFFFF"/>
      <name val="Arial Narrow"/>
      <family val="2"/>
      <charset val="1"/>
    </font>
    <font>
      <b val="true"/>
      <sz val="10"/>
      <name val="Arial Narrow"/>
      <family val="2"/>
      <charset val="1"/>
    </font>
    <font>
      <sz val="10"/>
      <name val="Gill Sans MT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404040"/>
        <bgColor rgb="FF333F50"/>
      </patternFill>
    </fill>
    <fill>
      <patternFill patternType="solid">
        <fgColor rgb="FF333F50"/>
        <bgColor rgb="FF404040"/>
      </patternFill>
    </fill>
    <fill>
      <patternFill patternType="solid">
        <fgColor rgb="FF7F7F7F"/>
        <bgColor rgb="FF96989A"/>
      </patternFill>
    </fill>
    <fill>
      <patternFill patternType="solid">
        <fgColor rgb="FF96989A"/>
        <bgColor rgb="FFA6A6A6"/>
      </patternFill>
    </fill>
    <fill>
      <patternFill patternType="solid">
        <fgColor rgb="FFDFDFDF"/>
        <bgColor rgb="FFCCFFCC"/>
      </patternFill>
    </fill>
    <fill>
      <patternFill patternType="solid">
        <fgColor rgb="FF595959"/>
        <bgColor rgb="FF404040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96989A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/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6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4" fillId="8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4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1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A6A6A6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89A"/>
      <rgbColor rgb="FF003366"/>
      <rgbColor rgb="FF339966"/>
      <rgbColor rgb="FF003300"/>
      <rgbColor rgb="FF333300"/>
      <rgbColor rgb="FF993300"/>
      <rgbColor rgb="FF993366"/>
      <rgbColor rgb="FF333F50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1974960</xdr:colOff>
      <xdr:row>0</xdr:row>
      <xdr:rowOff>0</xdr:rowOff>
    </xdr:from>
    <xdr:to>
      <xdr:col>3</xdr:col>
      <xdr:colOff>2092680</xdr:colOff>
      <xdr:row>0</xdr:row>
      <xdr:rowOff>823320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3053160" y="0"/>
          <a:ext cx="2637360" cy="823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279360</xdr:colOff>
      <xdr:row>0</xdr:row>
      <xdr:rowOff>1080</xdr:rowOff>
    </xdr:from>
    <xdr:to>
      <xdr:col>17</xdr:col>
      <xdr:colOff>38880</xdr:colOff>
      <xdr:row>0</xdr:row>
      <xdr:rowOff>824400</xdr:rowOff>
    </xdr:to>
    <xdr:pic>
      <xdr:nvPicPr>
        <xdr:cNvPr id="1" name="1 Imagen" descr=""/>
        <xdr:cNvPicPr/>
      </xdr:nvPicPr>
      <xdr:blipFill>
        <a:blip r:embed="rId1"/>
        <a:stretch/>
      </xdr:blipFill>
      <xdr:spPr>
        <a:xfrm>
          <a:off x="7938720" y="1080"/>
          <a:ext cx="2621160" cy="823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536760</xdr:colOff>
      <xdr:row>0</xdr:row>
      <xdr:rowOff>0</xdr:rowOff>
    </xdr:from>
    <xdr:to>
      <xdr:col>6</xdr:col>
      <xdr:colOff>12240</xdr:colOff>
      <xdr:row>0</xdr:row>
      <xdr:rowOff>823320</xdr:rowOff>
    </xdr:to>
    <xdr:pic>
      <xdr:nvPicPr>
        <xdr:cNvPr id="2" name="1 Imagen" descr=""/>
        <xdr:cNvPicPr/>
      </xdr:nvPicPr>
      <xdr:blipFill>
        <a:blip r:embed="rId1"/>
        <a:stretch/>
      </xdr:blipFill>
      <xdr:spPr>
        <a:xfrm>
          <a:off x="6886440" y="0"/>
          <a:ext cx="2619360" cy="823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241560</xdr:colOff>
      <xdr:row>0</xdr:row>
      <xdr:rowOff>1080</xdr:rowOff>
    </xdr:from>
    <xdr:to>
      <xdr:col>7</xdr:col>
      <xdr:colOff>21960</xdr:colOff>
      <xdr:row>0</xdr:row>
      <xdr:rowOff>824400</xdr:rowOff>
    </xdr:to>
    <xdr:pic>
      <xdr:nvPicPr>
        <xdr:cNvPr id="3" name="2 Imagen" descr=""/>
        <xdr:cNvPicPr/>
      </xdr:nvPicPr>
      <xdr:blipFill>
        <a:blip r:embed="rId1"/>
        <a:stretch/>
      </xdr:blipFill>
      <xdr:spPr>
        <a:xfrm>
          <a:off x="6691680" y="1080"/>
          <a:ext cx="2611800" cy="823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0" activeCellId="0" sqref="F10"/>
    </sheetView>
  </sheetViews>
  <sheetFormatPr defaultRowHeight="12.75"/>
  <cols>
    <col collapsed="false" hidden="false" max="1" min="1" style="1" width="1.85204081632653"/>
    <col collapsed="false" hidden="false" max="2" min="2" style="1" width="13.4285714285714"/>
    <col collapsed="false" hidden="false" max="3" min="3" style="1" width="35.7091836734694"/>
    <col collapsed="false" hidden="false" max="4" min="4" style="1" width="30.280612244898"/>
    <col collapsed="false" hidden="false" max="1025" min="5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2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0"/>
      <c r="B4" s="5" t="s">
        <v>1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16.5" hidden="false" customHeight="false" outlineLevel="0" collapsed="false">
      <c r="B5" s="7" t="s">
        <v>2</v>
      </c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8" hidden="false" customHeight="true" outlineLevel="0" collapsed="false">
      <c r="B7" s="9" t="s">
        <v>3</v>
      </c>
      <c r="C7" s="10" t="s">
        <v>4</v>
      </c>
      <c r="D7" s="11" t="s">
        <v>5</v>
      </c>
    </row>
    <row r="8" customFormat="false" ht="82.5" hidden="false" customHeight="false" outlineLevel="0" collapsed="false">
      <c r="A8" s="0"/>
      <c r="B8" s="12" t="s">
        <v>6</v>
      </c>
      <c r="C8" s="13" t="s">
        <v>7</v>
      </c>
      <c r="D8" s="14" t="s">
        <v>8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66" hidden="false" customHeight="false" outlineLevel="0" collapsed="false">
      <c r="A9" s="0"/>
      <c r="B9" s="12" t="s">
        <v>9</v>
      </c>
      <c r="C9" s="13" t="s">
        <v>10</v>
      </c>
      <c r="D9" s="14" t="s">
        <v>11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9.5" hidden="false" customHeight="false" outlineLevel="0" collapsed="false">
      <c r="A10" s="0"/>
      <c r="B10" s="12" t="s">
        <v>12</v>
      </c>
      <c r="C10" s="15" t="s">
        <v>13</v>
      </c>
      <c r="D10" s="14" t="s">
        <v>14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49.5" hidden="false" customHeight="false" outlineLevel="0" collapsed="false">
      <c r="A11" s="0"/>
      <c r="B11" s="12" t="s">
        <v>15</v>
      </c>
      <c r="C11" s="15" t="s">
        <v>16</v>
      </c>
      <c r="D11" s="14" t="s">
        <v>17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9.5" hidden="false" customHeight="false" outlineLevel="0" collapsed="false">
      <c r="A12" s="0"/>
      <c r="B12" s="12" t="s">
        <v>18</v>
      </c>
      <c r="C12" s="15" t="s">
        <v>19</v>
      </c>
      <c r="D12" s="14" t="s">
        <v>20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66" hidden="false" customHeight="false" outlineLevel="0" collapsed="false">
      <c r="A13" s="0"/>
      <c r="B13" s="12" t="s">
        <v>21</v>
      </c>
      <c r="C13" s="15" t="s">
        <v>22</v>
      </c>
      <c r="D13" s="14" t="s">
        <v>23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66" hidden="false" customHeight="false" outlineLevel="0" collapsed="false">
      <c r="A14" s="0"/>
      <c r="B14" s="12" t="s">
        <v>24</v>
      </c>
      <c r="C14" s="16" t="s">
        <v>25</v>
      </c>
      <c r="D14" s="14" t="s">
        <v>26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49.5" hidden="false" customHeight="false" outlineLevel="0" collapsed="false">
      <c r="A15" s="0"/>
      <c r="B15" s="12" t="s">
        <v>27</v>
      </c>
      <c r="C15" s="15" t="s">
        <v>28</v>
      </c>
      <c r="D15" s="14" t="s">
        <v>29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" hidden="false" customHeight="false" outlineLevel="0" collapsed="false">
      <c r="A16" s="0"/>
      <c r="B16" s="12" t="s">
        <v>30</v>
      </c>
      <c r="C16" s="15" t="s">
        <v>31</v>
      </c>
      <c r="D16" s="14" t="s">
        <v>32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49.5" hidden="false" customHeight="false" outlineLevel="0" collapsed="false">
      <c r="A17" s="0"/>
      <c r="B17" s="12" t="s">
        <v>33</v>
      </c>
      <c r="C17" s="15" t="s">
        <v>34</v>
      </c>
      <c r="D17" s="14" t="s">
        <v>35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false" outlineLevel="0" collapsed="false">
      <c r="A18" s="0"/>
      <c r="B18" s="12" t="s">
        <v>36</v>
      </c>
      <c r="C18" s="13" t="s">
        <v>37</v>
      </c>
      <c r="D18" s="17" t="s">
        <v>38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3" hidden="false" customHeight="false" outlineLevel="0" collapsed="false">
      <c r="A19" s="0"/>
      <c r="B19" s="12" t="s">
        <v>39</v>
      </c>
      <c r="C19" s="13" t="s">
        <v>40</v>
      </c>
      <c r="D19" s="14" t="s">
        <v>41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49.5" hidden="false" customHeight="false" outlineLevel="0" collapsed="false">
      <c r="A20" s="0"/>
      <c r="B20" s="12" t="s">
        <v>42</v>
      </c>
      <c r="C20" s="13" t="s">
        <v>43</v>
      </c>
      <c r="D20" s="14" t="s">
        <v>44</v>
      </c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false" outlineLevel="0" collapsed="false">
      <c r="A21" s="0"/>
      <c r="B21" s="12" t="s">
        <v>45</v>
      </c>
      <c r="C21" s="13" t="s">
        <v>46</v>
      </c>
      <c r="D21" s="17" t="s">
        <v>47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0"/>
      <c r="B22" s="18"/>
      <c r="C22" s="18"/>
      <c r="D22" s="18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4" s="8" customFormat="true" ht="15" hidden="false" customHeight="true" outlineLevel="0" collapsed="false">
      <c r="B24" s="19" t="s">
        <v>48</v>
      </c>
      <c r="C24" s="1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="7" customFormat="true" ht="16.5" hidden="false" customHeight="false" outlineLevel="0" collapsed="false">
      <c r="B25" s="7" t="s">
        <v>49</v>
      </c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75" hidden="false" customHeight="false" outlineLevel="0" collapsed="false">
      <c r="A27" s="0"/>
      <c r="B27" s="9" t="s">
        <v>3</v>
      </c>
      <c r="C27" s="10" t="s">
        <v>4</v>
      </c>
      <c r="D27" s="11" t="s">
        <v>5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9.5" hidden="false" customHeight="false" outlineLevel="0" collapsed="false">
      <c r="A28" s="0"/>
      <c r="B28" s="12" t="s">
        <v>50</v>
      </c>
      <c r="C28" s="13" t="s">
        <v>51</v>
      </c>
      <c r="D28" s="14" t="s">
        <v>52</v>
      </c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3" s="8" customFormat="true" ht="15" hidden="false" customHeight="true" outlineLevel="0" collapsed="false">
      <c r="B33" s="19" t="s">
        <v>53</v>
      </c>
      <c r="C33" s="19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="7" customFormat="true" ht="16.5" hidden="false" customHeight="false" outlineLevel="0" collapsed="false">
      <c r="B34" s="7" t="s">
        <v>54</v>
      </c>
    </row>
  </sheetData>
  <mergeCells count="3">
    <mergeCell ref="B4:C4"/>
    <mergeCell ref="B24:C24"/>
    <mergeCell ref="B33:C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true" showFormulas="false" showGridLines="false" showRowColHeaders="true" showZeros="true" rightToLeft="false" tabSelected="true" showOutlineSymbols="true" defaultGridColor="true" view="normal" topLeftCell="B1" colorId="64" zoomScale="75" zoomScaleNormal="75" zoomScalePageLayoutView="100" workbookViewId="0">
      <pane xSplit="0" ySplit="4" topLeftCell="A5" activePane="bottomLeft" state="frozen"/>
      <selection pane="topLeft" activeCell="B1" activeCellId="0" sqref="B1"/>
      <selection pane="bottomLeft" activeCell="O11" activeCellId="0" sqref="O11"/>
    </sheetView>
  </sheetViews>
  <sheetFormatPr defaultRowHeight="12.75"/>
  <cols>
    <col collapsed="false" hidden="false" max="1" min="1" style="1" width="4.28571428571429"/>
    <col collapsed="false" hidden="false" max="2" min="2" style="20" width="6.28061224489796"/>
    <col collapsed="false" hidden="false" max="3" min="3" style="1" width="49.7142857142857"/>
    <col collapsed="false" hidden="false" max="4" min="4" style="1" width="15.2908163265306"/>
    <col collapsed="false" hidden="false" max="5" min="5" style="1" width="13.0051020408163"/>
    <col collapsed="false" hidden="false" max="13" min="6" style="20" width="3.99489795918367"/>
    <col collapsed="false" hidden="false" max="14" min="14" style="20" width="9.85204081632653"/>
    <col collapsed="false" hidden="false" max="16" min="15" style="20" width="4.86224489795918"/>
    <col collapsed="false" hidden="false" max="17" min="17" style="20" width="9"/>
    <col collapsed="false" hidden="false" max="18" min="18" style="1" width="2.85204081632653"/>
    <col collapsed="false" hidden="false" max="1025" min="19" style="1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21"/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7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0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 t="n">
        <f aca="false">SUM(N5:N480)</f>
        <v>105.46875</v>
      </c>
      <c r="O3" s="23"/>
      <c r="P3" s="23"/>
      <c r="Q3" s="23" t="n">
        <f aca="false">SUM(Q5:Q480)</f>
        <v>142.509375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4" customFormat="true" ht="18" hidden="false" customHeight="true" outlineLevel="0" collapsed="false">
      <c r="B4" s="25" t="s">
        <v>55</v>
      </c>
      <c r="C4" s="25" t="s">
        <v>56</v>
      </c>
      <c r="D4" s="25" t="s">
        <v>6</v>
      </c>
      <c r="E4" s="25" t="s">
        <v>9</v>
      </c>
      <c r="F4" s="25" t="s">
        <v>12</v>
      </c>
      <c r="G4" s="25" t="s">
        <v>15</v>
      </c>
      <c r="H4" s="25" t="s">
        <v>18</v>
      </c>
      <c r="I4" s="25" t="s">
        <v>21</v>
      </c>
      <c r="J4" s="25" t="s">
        <v>24</v>
      </c>
      <c r="K4" s="25" t="s">
        <v>27</v>
      </c>
      <c r="L4" s="25" t="s">
        <v>30</v>
      </c>
      <c r="M4" s="25" t="s">
        <v>33</v>
      </c>
      <c r="N4" s="25" t="s">
        <v>36</v>
      </c>
      <c r="O4" s="25" t="s">
        <v>39</v>
      </c>
      <c r="P4" s="25" t="s">
        <v>42</v>
      </c>
      <c r="Q4" s="25" t="s">
        <v>45</v>
      </c>
    </row>
    <row r="5" s="7" customFormat="true" ht="15" hidden="false" customHeight="true" outlineLevel="0" collapsed="false">
      <c r="B5" s="26" t="n">
        <v>1</v>
      </c>
      <c r="C5" s="27" t="s">
        <v>57</v>
      </c>
      <c r="D5" s="26" t="s">
        <v>58</v>
      </c>
      <c r="E5" s="28" t="str">
        <f aca="false">IF(D5="P",(IF(Q5&lt;=6,"S",(IF(Q5&lt;=8,"M",(IF(Q5&lt;=10,"C","MC")))))),(IF(D5="Ca",(IF(Q5&lt;=2,"S",(IF(Q5&lt;=3,"M",(IF(Q5&lt;=4,"C","MC")))))),(IF(D5="D",(IF(Q5&lt;=8,"S",(IF(Q5&lt;=10,"M",(IF(Q5&lt;=12,"C","MC")))))),(IF(D5="Co",(IF(Q5&lt;=4,"S",(IF(Q5&lt;=6,"M",(IF(Q5&lt;=8,"C","MC")))))),(IF(D5="R",(IF(Q5&lt;=6,"S",(IF(Q5&lt;=8,"M",(IF(Q5&lt;=10,"C","MC")))))),"")))))))))</f>
        <v>MC</v>
      </c>
      <c r="F5" s="29" t="n">
        <v>1</v>
      </c>
      <c r="G5" s="29" t="n">
        <v>1</v>
      </c>
      <c r="H5" s="29" t="n">
        <v>0</v>
      </c>
      <c r="I5" s="29" t="n">
        <v>1</v>
      </c>
      <c r="J5" s="29" t="n">
        <v>2</v>
      </c>
      <c r="K5" s="30" t="n">
        <v>0.75</v>
      </c>
      <c r="L5" s="30" t="n">
        <v>1.5</v>
      </c>
      <c r="M5" s="30" t="n">
        <v>1.5</v>
      </c>
      <c r="N5" s="31" t="n">
        <f aca="false">(F5+G5+(H5*2))*IF(I5=0,1,I5)*IF(J5=0,1,J5)*IF(K5=0,1,K5)*IF(L5=0,1,L5)*IF(M5=0,1,M5)*1.5</f>
        <v>10.125</v>
      </c>
      <c r="O5" s="32" t="n">
        <v>1</v>
      </c>
      <c r="P5" s="33" t="n">
        <f aca="false">IF(D5="D",0.8,IF(D5="P",1,IF(D5="R",0.5,IF(D5="Ca",0.5,IF(D5="Co",0.5,"")))))</f>
        <v>1</v>
      </c>
      <c r="Q5" s="34" t="n">
        <f aca="false">N5*IF(O5=0,1,O5)*IF(P5="",1,P5)</f>
        <v>10.125</v>
      </c>
    </row>
    <row r="6" customFormat="false" ht="39.8" hidden="false" customHeight="true" outlineLevel="0" collapsed="false">
      <c r="A6" s="7"/>
      <c r="B6" s="26" t="n">
        <v>2</v>
      </c>
      <c r="C6" s="35" t="s">
        <v>59</v>
      </c>
      <c r="D6" s="26" t="s">
        <v>58</v>
      </c>
      <c r="E6" s="28" t="str">
        <f aca="false">IF(D6="P",(IF(Q6&lt;=6,"S",(IF(Q6&lt;=8,"M",(IF(Q6&lt;=10,"C","MC")))))),(IF(D6="Ca",(IF(Q6&lt;=2,"S",(IF(Q6&lt;=3,"M",(IF(Q6&lt;=4,"C","MC")))))),(IF(D6="D",(IF(Q6&lt;=8,"S",(IF(Q6&lt;=10,"M",(IF(Q6&lt;=12,"C","MC")))))),(IF(D6="Co",(IF(Q6&lt;=4,"S",(IF(Q6&lt;=6,"M",(IF(Q6&lt;=8,"C","MC")))))),(IF(D6="R",(IF(Q6&lt;=6,"S",(IF(Q6&lt;=8,"M",(IF(Q6&lt;=10,"C","MC")))))),"")))))))))</f>
        <v>MC</v>
      </c>
      <c r="F6" s="29" t="n">
        <v>3</v>
      </c>
      <c r="G6" s="29" t="n">
        <v>3</v>
      </c>
      <c r="H6" s="29" t="n">
        <v>0</v>
      </c>
      <c r="I6" s="32" t="n">
        <v>1</v>
      </c>
      <c r="J6" s="32" t="n">
        <v>1</v>
      </c>
      <c r="K6" s="30" t="n">
        <v>0.75</v>
      </c>
      <c r="L6" s="30" t="n">
        <v>1.5</v>
      </c>
      <c r="M6" s="30" t="n">
        <v>1.5</v>
      </c>
      <c r="N6" s="31" t="n">
        <f aca="false">(F6+G6+(H6*2))*IF(I6=0,1,I6)*IF(J6=0,1,J6)*IF(K6=0,1,K6)*IF(L6=0,1,L6)*IF(M6=0,1,M6)*1.5</f>
        <v>15.1875</v>
      </c>
      <c r="O6" s="32" t="n">
        <v>1.5</v>
      </c>
      <c r="P6" s="33" t="n">
        <f aca="false">IF(D6="D",0.8,IF(D6="P",1,IF(D6="R",0.5,IF(D6="Ca",0.5,IF(D6="Co",0.5,"")))))</f>
        <v>1</v>
      </c>
      <c r="Q6" s="34" t="n">
        <f aca="false">N6*IF(O6=0,1,O6)*IF(P6="",1,P6)</f>
        <v>22.78125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7"/>
      <c r="B7" s="26" t="n">
        <v>3</v>
      </c>
      <c r="C7" s="35" t="s">
        <v>60</v>
      </c>
      <c r="D7" s="26" t="s">
        <v>58</v>
      </c>
      <c r="E7" s="28" t="str">
        <f aca="false">IF(D7="P",(IF(Q7&lt;=6,"S",(IF(Q7&lt;=8,"M",(IF(Q7&lt;=10,"C","MC")))))),(IF(D7="Ca",(IF(Q7&lt;=2,"S",(IF(Q7&lt;=3,"M",(IF(Q7&lt;=4,"C","MC")))))),(IF(D7="D",(IF(Q7&lt;=8,"S",(IF(Q7&lt;=10,"M",(IF(Q7&lt;=12,"C","MC")))))),(IF(D7="Co",(IF(Q7&lt;=4,"S",(IF(Q7&lt;=6,"M",(IF(Q7&lt;=8,"C","MC")))))),(IF(D7="R",(IF(Q7&lt;=6,"S",(IF(Q7&lt;=8,"M",(IF(Q7&lt;=10,"C","MC")))))),"")))))))))</f>
        <v>MC</v>
      </c>
      <c r="F7" s="29" t="n">
        <v>3</v>
      </c>
      <c r="G7" s="29" t="n">
        <v>4</v>
      </c>
      <c r="H7" s="29" t="n">
        <v>0</v>
      </c>
      <c r="I7" s="32" t="n">
        <v>1</v>
      </c>
      <c r="J7" s="32" t="n">
        <v>1</v>
      </c>
      <c r="K7" s="30" t="n">
        <v>0.75</v>
      </c>
      <c r="L7" s="30" t="n">
        <v>1.5</v>
      </c>
      <c r="M7" s="30" t="n">
        <v>1.5</v>
      </c>
      <c r="N7" s="31" t="n">
        <f aca="false">(F7+G7+(H7*2))*IF(I7=0,1,I7)*IF(J7=0,1,J7)*IF(K7=0,1,K7)*IF(L7=0,1,L7)*IF(M7=0,1,M7)*1.5</f>
        <v>17.71875</v>
      </c>
      <c r="O7" s="32" t="n">
        <v>1.5</v>
      </c>
      <c r="P7" s="33" t="n">
        <f aca="false">IF(D7="D",0.8,IF(D7="P",1,IF(D7="R",0.5,IF(D7="Ca",0.5,IF(D7="Co",0.5,"")))))</f>
        <v>1</v>
      </c>
      <c r="Q7" s="34" t="n">
        <f aca="false">N7*IF(O7=0,1,O7)*IF(P7="",1,P7)</f>
        <v>26.578125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0" collapsed="false">
      <c r="A8" s="7"/>
      <c r="B8" s="26" t="n">
        <v>4</v>
      </c>
      <c r="C8" s="35" t="s">
        <v>61</v>
      </c>
      <c r="D8" s="26" t="s">
        <v>58</v>
      </c>
      <c r="E8" s="28" t="str">
        <f aca="false">IF(D8="P",(IF(Q8&lt;=6,"S",(IF(Q8&lt;=8,"M",(IF(Q8&lt;=10,"C","MC")))))),(IF(D8="Ca",(IF(Q8&lt;=2,"S",(IF(Q8&lt;=3,"M",(IF(Q8&lt;=4,"C","MC")))))),(IF(D8="D",(IF(Q8&lt;=8,"S",(IF(Q8&lt;=10,"M",(IF(Q8&lt;=12,"C","MC")))))),(IF(D8="Co",(IF(Q8&lt;=4,"S",(IF(Q8&lt;=6,"M",(IF(Q8&lt;=8,"C","MC")))))),(IF(D8="R",(IF(Q8&lt;=6,"S",(IF(Q8&lt;=8,"M",(IF(Q8&lt;=10,"C","MC")))))),"")))))))))</f>
        <v>MC</v>
      </c>
      <c r="F8" s="29" t="n">
        <v>3</v>
      </c>
      <c r="G8" s="29" t="n">
        <v>4</v>
      </c>
      <c r="H8" s="29" t="n">
        <v>0</v>
      </c>
      <c r="I8" s="32" t="n">
        <v>1</v>
      </c>
      <c r="J8" s="32" t="n">
        <v>1</v>
      </c>
      <c r="K8" s="30" t="n">
        <v>0.75</v>
      </c>
      <c r="L8" s="30" t="n">
        <v>1.5</v>
      </c>
      <c r="M8" s="30" t="n">
        <v>1.5</v>
      </c>
      <c r="N8" s="31" t="n">
        <f aca="false">(F8+G8+(H8*2))*IF(I8=0,1,I8)*IF(J8=0,1,J8)*IF(K8=0,1,K8)*IF(L8=0,1,L8)*IF(M8=0,1,M8)*1.5</f>
        <v>17.71875</v>
      </c>
      <c r="O8" s="32" t="n">
        <v>1.5</v>
      </c>
      <c r="P8" s="33" t="n">
        <f aca="false">IF(D8="D",1,IF(D8="P",0.8,IF(D8="R",0.5,IF(D8="Ca",0.5,IF(D8="Co",0.5,"")))))</f>
        <v>0.8</v>
      </c>
      <c r="Q8" s="34" t="n">
        <f aca="false">N8*IF(O8=0,1,O8)*IF(P8="",1,P8)</f>
        <v>21.2625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7"/>
      <c r="B9" s="26" t="n">
        <v>5</v>
      </c>
      <c r="C9" s="36" t="s">
        <v>62</v>
      </c>
      <c r="D9" s="26" t="s">
        <v>27</v>
      </c>
      <c r="E9" s="28" t="str">
        <f aca="false">IF(D9="P",(IF(Q9&lt;=6,"S",(IF(Q9&lt;=8,"M",(IF(Q9&lt;=10,"C","MC")))))),(IF(D9="Ca",(IF(Q9&lt;=2,"S",(IF(Q9&lt;=3,"M",(IF(Q9&lt;=4,"C","MC")))))),(IF(D9="D",(IF(Q9&lt;=8,"S",(IF(Q9&lt;=10,"M",(IF(Q9&lt;=12,"C","MC")))))),(IF(D9="Co",(IF(Q9&lt;=4,"S",(IF(Q9&lt;=6,"M",(IF(Q9&lt;=8,"C","MC")))))),(IF(D9="R",(IF(Q9&lt;=6,"S",(IF(Q9&lt;=8,"M",(IF(Q9&lt;=10,"C","MC")))))),"")))))))))</f>
        <v>MC</v>
      </c>
      <c r="F9" s="29" t="n">
        <v>4</v>
      </c>
      <c r="G9" s="29" t="n">
        <v>4</v>
      </c>
      <c r="H9" s="29" t="n">
        <v>0</v>
      </c>
      <c r="I9" s="32" t="n">
        <v>1</v>
      </c>
      <c r="J9" s="32" t="n">
        <v>2</v>
      </c>
      <c r="K9" s="30" t="n">
        <v>0.5</v>
      </c>
      <c r="L9" s="30" t="n">
        <v>1.5</v>
      </c>
      <c r="M9" s="30" t="n">
        <v>1.5</v>
      </c>
      <c r="N9" s="31" t="n">
        <f aca="false">(F9+G9+(H9*2))*IF(I9=0,1,I9)*IF(J9=0,1,J9)*IF(K9=0,1,K9)*IF(L9=0,1,L9)*IF(M9=0,1,M9)*1.5</f>
        <v>27</v>
      </c>
      <c r="O9" s="32" t="n">
        <v>1.5</v>
      </c>
      <c r="P9" s="33" t="n">
        <f aca="false">IF(D9="D",1,IF(D9="P",0.8,IF(D9="R",0.5,IF(D9="Ca",0.5,IF(D9="Co",0.5,"")))))</f>
        <v>1</v>
      </c>
      <c r="Q9" s="34" t="n">
        <f aca="false">N9*IF(O9=0,1,O9)*IF(P9="",1,P9)</f>
        <v>40.5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7.8" hidden="false" customHeight="true" outlineLevel="0" collapsed="false">
      <c r="A10" s="7"/>
      <c r="B10" s="26" t="n">
        <v>6</v>
      </c>
      <c r="C10" s="35" t="s">
        <v>63</v>
      </c>
      <c r="D10" s="26" t="s">
        <v>58</v>
      </c>
      <c r="E10" s="28" t="str">
        <f aca="false">IF(D10="P",(IF(Q10&lt;=6,"S",(IF(Q10&lt;=8,"M",(IF(Q10&lt;=10,"C","MC")))))),(IF(D10="Ca",(IF(Q10&lt;=2,"S",(IF(Q10&lt;=3,"M",(IF(Q10&lt;=4,"C","MC")))))),(IF(D10="D",(IF(Q10&lt;=8,"S",(IF(Q10&lt;=10,"M",(IF(Q10&lt;=12,"C","MC")))))),(IF(D10="Co",(IF(Q10&lt;=4,"S",(IF(Q10&lt;=6,"M",(IF(Q10&lt;=8,"C","MC")))))),(IF(D10="R",(IF(Q10&lt;=6,"S",(IF(Q10&lt;=8,"M",(IF(Q10&lt;=10,"C","MC")))))),"")))))))))</f>
        <v>MC</v>
      </c>
      <c r="F10" s="29" t="n">
        <v>3</v>
      </c>
      <c r="G10" s="29" t="n">
        <v>4</v>
      </c>
      <c r="H10" s="29" t="n">
        <v>0</v>
      </c>
      <c r="I10" s="32" t="n">
        <v>1</v>
      </c>
      <c r="J10" s="32" t="n">
        <v>1</v>
      </c>
      <c r="K10" s="30" t="n">
        <v>0.75</v>
      </c>
      <c r="L10" s="30" t="n">
        <v>1.5</v>
      </c>
      <c r="M10" s="30" t="n">
        <v>1.5</v>
      </c>
      <c r="N10" s="31" t="n">
        <f aca="false">(F10+G10+(H10*2))*IF(I10=0,1,I10)*IF(J10=0,1,J10)*IF(K10=0,1,K10)*IF(L10=0,1,L10)*IF(M10=0,1,M10)*1.5</f>
        <v>17.71875</v>
      </c>
      <c r="O10" s="32" t="n">
        <v>1.5</v>
      </c>
      <c r="P10" s="33" t="n">
        <f aca="false">IF(D10="D",1,IF(D10="P",0.8,IF(D10="R",0.5,IF(D10="Ca",0.5,IF(D10="Co",0.5,"")))))</f>
        <v>0.8</v>
      </c>
      <c r="Q10" s="34" t="n">
        <f aca="false">N10*IF(O10=0,1,O10)*IF(P10="",1,P10)</f>
        <v>21.2625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0" collapsed="false">
      <c r="A11" s="7"/>
      <c r="B11" s="26" t="n">
        <v>7</v>
      </c>
      <c r="C11" s="37"/>
      <c r="D11" s="26"/>
      <c r="E11" s="28"/>
      <c r="F11" s="29"/>
      <c r="G11" s="29"/>
      <c r="H11" s="29"/>
      <c r="I11" s="32"/>
      <c r="J11" s="32"/>
      <c r="K11" s="30"/>
      <c r="L11" s="30"/>
      <c r="M11" s="30"/>
      <c r="N11" s="31" t="n">
        <f aca="false">(F11+G11+(H11*2))*IF(I11=0,1,I11)*IF(J11=0,1,J11)*IF(K11=0,1,K11)*IF(L11=0,1,L11)*IF(M11=0,1,M11)*1.5</f>
        <v>0</v>
      </c>
      <c r="O11" s="32"/>
      <c r="P11" s="33" t="str">
        <f aca="false">IF(D11="D",1,IF(D11="P",0.8,IF(D11="R",0.5,IF(D11="Ca",0.5,IF(D11="Co",0.5,"")))))</f>
        <v/>
      </c>
      <c r="Q11" s="34" t="n">
        <f aca="false">N11*IF(O11=0,1,O11)*IF(P11="",1,P11)</f>
        <v>0</v>
      </c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5.8" hidden="false" customHeight="true" outlineLevel="0" collapsed="false">
      <c r="A12" s="7"/>
      <c r="B12" s="26" t="n">
        <v>8</v>
      </c>
      <c r="C12" s="38"/>
      <c r="D12" s="26"/>
      <c r="E12" s="28" t="str">
        <f aca="false">IF(D12="P",(IF(Q12&lt;=6,"S",(IF(Q12&lt;=8,"M",(IF(Q12&lt;=10,"C","MC")))))),(IF(D12="Ca",(IF(Q12&lt;=2,"S",(IF(Q12&lt;=3,"M",(IF(Q12&lt;=4,"C","MC")))))),(IF(D12="D",(IF(Q12&lt;=8,"S",(IF(Q12&lt;=10,"M",(IF(Q12&lt;=12,"C","MC")))))),(IF(D12="Co",(IF(Q12&lt;=4,"S",(IF(Q12&lt;=6,"M",(IF(Q12&lt;=8,"C","MC")))))),(IF(D12="R",(IF(Q12&lt;=6,"S",(IF(Q12&lt;=8,"M",(IF(Q12&lt;=10,"C","MC")))))),"")))))))))</f>
        <v/>
      </c>
      <c r="F12" s="29"/>
      <c r="G12" s="29"/>
      <c r="H12" s="29"/>
      <c r="I12" s="32"/>
      <c r="J12" s="32"/>
      <c r="K12" s="30"/>
      <c r="L12" s="30"/>
      <c r="M12" s="32"/>
      <c r="N12" s="31" t="n">
        <f aca="false">(F12+G12+(H12*2))*IF(I12=0,1,I12)*IF(J12=0,1,J12)*IF(K12=0,1,K12)*IF(L12=0,1,L12)*IF(M12=0,1,M12)*1.5</f>
        <v>0</v>
      </c>
      <c r="O12" s="32"/>
      <c r="P12" s="33" t="str">
        <f aca="false">IF(D12="D",1,IF(D12="P",0.8,IF(D12="R",0.5,IF(D12="Ca",0.5,IF(D12="Co",0.5,"")))))</f>
        <v/>
      </c>
      <c r="Q12" s="34" t="n">
        <f aca="false">N12*IF(O12=0,1,O12)*IF(P12="",1,P12)</f>
        <v>0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2.8" hidden="false" customHeight="true" outlineLevel="0" collapsed="false">
      <c r="A13" s="7"/>
      <c r="B13" s="26" t="n">
        <v>9</v>
      </c>
      <c r="C13" s="39"/>
      <c r="D13" s="26"/>
      <c r="E13" s="28" t="str">
        <f aca="false">IF(D13="P",(IF(Q13&lt;=6,"S",(IF(Q13&lt;=8,"M",(IF(Q13&lt;=10,"C","MC")))))),(IF(D13="Ca",(IF(Q13&lt;=2,"S",(IF(Q13&lt;=3,"M",(IF(Q13&lt;=4,"C","MC")))))),(IF(D13="D",(IF(Q13&lt;=8,"S",(IF(Q13&lt;=10,"M",(IF(Q13&lt;=12,"C","MC")))))),(IF(D13="Co",(IF(Q13&lt;=4,"S",(IF(Q13&lt;=6,"M",(IF(Q13&lt;=8,"C","MC")))))),(IF(D13="R",(IF(Q13&lt;=6,"S",(IF(Q13&lt;=8,"M",(IF(Q13&lt;=10,"C","MC")))))),"")))))))))</f>
        <v/>
      </c>
      <c r="F13" s="29"/>
      <c r="G13" s="29"/>
      <c r="H13" s="29"/>
      <c r="I13" s="32"/>
      <c r="J13" s="32"/>
      <c r="K13" s="30"/>
      <c r="L13" s="30"/>
      <c r="M13" s="32"/>
      <c r="N13" s="31" t="n">
        <f aca="false">(F13+G13+(H13*2))*IF(I13=0,1,I13)*IF(J13=0,1,J13)*IF(K13=0,1,K13)*IF(L13=0,1,L13)*IF(M13=0,1,M13)*1.5</f>
        <v>0</v>
      </c>
      <c r="O13" s="32"/>
      <c r="P13" s="33" t="str">
        <f aca="false">IF(D13="D",1,IF(D13="P",0.8,IF(D13="R",0.5,IF(D13="Ca",0.5,IF(D13="Co",0.5,"")))))</f>
        <v/>
      </c>
      <c r="Q13" s="34" t="n">
        <f aca="false">N13*IF(O13=0,1,O13)*IF(P13="",1,P13)</f>
        <v>0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true" outlineLevel="0" collapsed="false">
      <c r="A14" s="7"/>
      <c r="B14" s="26" t="n">
        <v>10</v>
      </c>
      <c r="C14" s="40"/>
      <c r="D14" s="26"/>
      <c r="E14" s="28" t="str">
        <f aca="false">IF(D14="P",(IF(Q14&lt;=6,"S",(IF(Q14&lt;=8,"M",(IF(Q14&lt;=10,"C","MC")))))),(IF(D14="Ca",(IF(Q14&lt;=2,"S",(IF(Q14&lt;=3,"M",(IF(Q14&lt;=4,"C","MC")))))),(IF(D14="D",(IF(Q14&lt;=8,"S",(IF(Q14&lt;=10,"M",(IF(Q14&lt;=12,"C","MC")))))),(IF(D14="Co",(IF(Q14&lt;=4,"S",(IF(Q14&lt;=6,"M",(IF(Q14&lt;=8,"C","MC")))))),(IF(D14="R",(IF(Q14&lt;=6,"S",(IF(Q14&lt;=8,"M",(IF(Q14&lt;=10,"C","MC")))))),"")))))))))</f>
        <v/>
      </c>
      <c r="F14" s="29"/>
      <c r="G14" s="29"/>
      <c r="H14" s="29"/>
      <c r="I14" s="32"/>
      <c r="J14" s="32"/>
      <c r="K14" s="32"/>
      <c r="L14" s="32"/>
      <c r="M14" s="32"/>
      <c r="N14" s="31" t="n">
        <f aca="false">(F14+G14+(H14*2))*IF(I14=0,1,I14)*IF(J14=0,1,J14)*IF(K14=0,1,K14)*IF(L14=0,1,L14)*IF(M14=0,1,M14)*1.5</f>
        <v>0</v>
      </c>
      <c r="O14" s="32"/>
      <c r="P14" s="33" t="str">
        <f aca="false">IF(D14="D",1,IF(D14="P",0.8,IF(D14="R",0.5,IF(D14="Ca",0.5,IF(D14="Co",0.5,"")))))</f>
        <v/>
      </c>
      <c r="Q14" s="34" t="n">
        <f aca="false">N14*IF(O14=0,1,O14)*IF(P14="",1,P14)</f>
        <v>0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0" collapsed="false">
      <c r="A15" s="7"/>
      <c r="B15" s="26" t="n">
        <v>11</v>
      </c>
      <c r="C15" s="40"/>
      <c r="D15" s="26"/>
      <c r="E15" s="28" t="str">
        <f aca="false">IF(D15="P",(IF(Q15&lt;=6,"S",(IF(Q15&lt;=8,"M",(IF(Q15&lt;=10,"C","MC")))))),(IF(D15="Ca",(IF(Q15&lt;=2,"S",(IF(Q15&lt;=3,"M",(IF(Q15&lt;=4,"C","MC")))))),(IF(D15="D",(IF(Q15&lt;=8,"S",(IF(Q15&lt;=10,"M",(IF(Q15&lt;=12,"C","MC")))))),(IF(D15="Co",(IF(Q15&lt;=4,"S",(IF(Q15&lt;=6,"M",(IF(Q15&lt;=8,"C","MC")))))),(IF(D15="R",(IF(Q15&lt;=6,"S",(IF(Q15&lt;=8,"M",(IF(Q15&lt;=10,"C","MC")))))),"")))))))))</f>
        <v/>
      </c>
      <c r="F15" s="29"/>
      <c r="G15" s="29"/>
      <c r="H15" s="29"/>
      <c r="I15" s="32"/>
      <c r="J15" s="32"/>
      <c r="K15" s="32"/>
      <c r="L15" s="32"/>
      <c r="M15" s="32"/>
      <c r="N15" s="31" t="n">
        <f aca="false">(F15+G15+(H15*2))*IF(I15=0,1,I15)*IF(J15=0,1,J15)*IF(K15=0,1,K15)*IF(L15=0,1,L15)*IF(M15=0,1,M15)*1.5</f>
        <v>0</v>
      </c>
      <c r="O15" s="32"/>
      <c r="P15" s="33" t="str">
        <f aca="false">IF(D15="D",1,IF(D15="P",0.8,IF(D15="R",0.5,IF(D15="Ca",0.5,IF(D15="Co",0.5,"")))))</f>
        <v/>
      </c>
      <c r="Q15" s="34" t="n">
        <f aca="false">N15*IF(O15=0,1,O15)*IF(P15="",1,P15)</f>
        <v>0</v>
      </c>
      <c r="R15" s="0"/>
      <c r="S15" s="41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0" collapsed="false">
      <c r="A16" s="7"/>
      <c r="B16" s="26" t="n">
        <v>12</v>
      </c>
      <c r="C16" s="40"/>
      <c r="D16" s="26"/>
      <c r="E16" s="28" t="str">
        <f aca="false">IF(D16="P",(IF(Q16&lt;=6,"S",(IF(Q16&lt;=8,"M",(IF(Q16&lt;=10,"C","MC")))))),(IF(D16="Ca",(IF(Q16&lt;=2,"S",(IF(Q16&lt;=3,"M",(IF(Q16&lt;=4,"C","MC")))))),(IF(D16="D",(IF(Q16&lt;=8,"S",(IF(Q16&lt;=10,"M",(IF(Q16&lt;=12,"C","MC")))))),(IF(D16="Co",(IF(Q16&lt;=4,"S",(IF(Q16&lt;=6,"M",(IF(Q16&lt;=8,"C","MC")))))),(IF(D16="R",(IF(Q16&lt;=6,"S",(IF(Q16&lt;=8,"M",(IF(Q16&lt;=10,"C","MC")))))),"")))))))))</f>
        <v/>
      </c>
      <c r="F16" s="29"/>
      <c r="G16" s="29"/>
      <c r="H16" s="29"/>
      <c r="I16" s="32"/>
      <c r="J16" s="32"/>
      <c r="K16" s="32"/>
      <c r="L16" s="32"/>
      <c r="M16" s="32"/>
      <c r="N16" s="31" t="n">
        <f aca="false">(F16+G16+(H16*2))*IF(I16=0,1,I16)*IF(J16=0,1,J16)*IF(K16=0,1,K16)*IF(L16=0,1,L16)*IF(M16=0,1,M16)*1.5</f>
        <v>0</v>
      </c>
      <c r="O16" s="32"/>
      <c r="P16" s="33" t="str">
        <f aca="false">IF(D16="D",1,IF(D16="P",0.8,IF(D16="R",0.5,IF(D16="Ca",0.5,IF(D16="Co",0.5,"")))))</f>
        <v/>
      </c>
      <c r="Q16" s="34" t="n">
        <f aca="false">N16*IF(O16=0,1,O16)*IF(P16="",1,P16)</f>
        <v>0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true" outlineLevel="0" collapsed="false">
      <c r="A17" s="7"/>
      <c r="B17" s="26" t="n">
        <v>13</v>
      </c>
      <c r="C17" s="40"/>
      <c r="D17" s="26"/>
      <c r="E17" s="28" t="str">
        <f aca="false">IF(D17="P",(IF(Q17&lt;=6,"S",(IF(Q17&lt;=8,"M",(IF(Q17&lt;=10,"C","MC")))))),(IF(D17="Ca",(IF(Q17&lt;=2,"S",(IF(Q17&lt;=3,"M",(IF(Q17&lt;=4,"C","MC")))))),(IF(D17="D",(IF(Q17&lt;=8,"S",(IF(Q17&lt;=10,"M",(IF(Q17&lt;=12,"C","MC")))))),(IF(D17="Co",(IF(Q17&lt;=4,"S",(IF(Q17&lt;=6,"M",(IF(Q17&lt;=8,"C","MC")))))),(IF(D17="R",(IF(Q17&lt;=6,"S",(IF(Q17&lt;=8,"M",(IF(Q17&lt;=10,"C","MC")))))),"")))))))))</f>
        <v/>
      </c>
      <c r="F17" s="29"/>
      <c r="G17" s="29"/>
      <c r="H17" s="29"/>
      <c r="I17" s="32"/>
      <c r="J17" s="32"/>
      <c r="K17" s="32"/>
      <c r="L17" s="32"/>
      <c r="M17" s="32"/>
      <c r="N17" s="31" t="n">
        <f aca="false">(F17+G17+(H17*2))*IF(I17=0,1,I17)*IF(J17=0,1,J17)*IF(K17=0,1,K17)*IF(L17=0,1,L17)*IF(M17=0,1,M17)*1.5</f>
        <v>0</v>
      </c>
      <c r="O17" s="32"/>
      <c r="P17" s="33" t="str">
        <f aca="false">IF(D17="D",1,IF(D17="P",0.8,IF(D17="R",0.5,IF(D17="Ca",0.5,IF(D17="Co",0.5,"")))))</f>
        <v/>
      </c>
      <c r="Q17" s="34" t="n">
        <f aca="false">N17*IF(O17=0,1,O17)*IF(P17="",1,P17)</f>
        <v>0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true" outlineLevel="0" collapsed="false">
      <c r="A18" s="7"/>
      <c r="B18" s="26" t="n">
        <v>14</v>
      </c>
      <c r="C18" s="40"/>
      <c r="D18" s="26"/>
      <c r="E18" s="28" t="str">
        <f aca="false">IF(D18="P",(IF(Q18&lt;=6,"S",(IF(Q18&lt;=8,"M",(IF(Q18&lt;=10,"C","MC")))))),(IF(D18="Ca",(IF(Q18&lt;=2,"S",(IF(Q18&lt;=3,"M",(IF(Q18&lt;=4,"C","MC")))))),(IF(D18="D",(IF(Q18&lt;=8,"S",(IF(Q18&lt;=10,"M",(IF(Q18&lt;=12,"C","MC")))))),(IF(D18="Co",(IF(Q18&lt;=4,"S",(IF(Q18&lt;=6,"M",(IF(Q18&lt;=8,"C","MC")))))),(IF(D18="R",(IF(Q18&lt;=6,"S",(IF(Q18&lt;=8,"M",(IF(Q18&lt;=10,"C","MC")))))),"")))))))))</f>
        <v/>
      </c>
      <c r="F18" s="29"/>
      <c r="G18" s="29"/>
      <c r="H18" s="29"/>
      <c r="I18" s="32"/>
      <c r="J18" s="32"/>
      <c r="K18" s="32"/>
      <c r="L18" s="32"/>
      <c r="M18" s="32"/>
      <c r="N18" s="31" t="n">
        <f aca="false">(F18+G18+(H18*2))*IF(I18=0,1,I18)*IF(J18=0,1,J18)*IF(K18=0,1,K18)*IF(L18=0,1,L18)*IF(M18=0,1,M18)*1.5</f>
        <v>0</v>
      </c>
      <c r="O18" s="32"/>
      <c r="P18" s="33" t="str">
        <f aca="false">IF(D18="D",1,IF(D18="P",0.8,IF(D18="R",0.5,IF(D18="Ca",0.5,IF(D18="Co",0.5,"")))))</f>
        <v/>
      </c>
      <c r="Q18" s="34" t="n">
        <f aca="false">N18*IF(O18=0,1,O18)*IF(P18="",1,P18)</f>
        <v>0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true" outlineLevel="0" collapsed="false">
      <c r="A19" s="7"/>
      <c r="B19" s="26" t="n">
        <v>15</v>
      </c>
      <c r="C19" s="40"/>
      <c r="D19" s="26"/>
      <c r="E19" s="28" t="str">
        <f aca="false">IF(D19="P",(IF(Q19&lt;=6,"S",(IF(Q19&lt;=8,"M",(IF(Q19&lt;=10,"C","MC")))))),(IF(D19="Ca",(IF(Q19&lt;=2,"S",(IF(Q19&lt;=3,"M",(IF(Q19&lt;=4,"C","MC")))))),(IF(D19="D",(IF(Q19&lt;=8,"S",(IF(Q19&lt;=10,"M",(IF(Q19&lt;=12,"C","MC")))))),(IF(D19="Co",(IF(Q19&lt;=4,"S",(IF(Q19&lt;=6,"M",(IF(Q19&lt;=8,"C","MC")))))),(IF(D19="R",(IF(Q19&lt;=6,"S",(IF(Q19&lt;=8,"M",(IF(Q19&lt;=10,"C","MC")))))),"")))))))))</f>
        <v/>
      </c>
      <c r="F19" s="29"/>
      <c r="G19" s="29"/>
      <c r="H19" s="29"/>
      <c r="I19" s="32"/>
      <c r="J19" s="32"/>
      <c r="K19" s="32"/>
      <c r="L19" s="32"/>
      <c r="M19" s="32"/>
      <c r="N19" s="31" t="n">
        <f aca="false">(F19+G19+(H19*2))*IF(I19=0,1,I19)*IF(J19=0,1,J19)*IF(K19=0,1,K19)*IF(L19=0,1,L19)*IF(M19=0,1,M19)*1.5</f>
        <v>0</v>
      </c>
      <c r="O19" s="32"/>
      <c r="P19" s="33" t="str">
        <f aca="false">IF(D19="D",1,IF(D19="P",0.8,IF(D19="R",0.5,IF(D19="Ca",0.5,IF(D19="Co",0.5,"")))))</f>
        <v/>
      </c>
      <c r="Q19" s="34" t="n">
        <f aca="false">N19*IF(O19=0,1,O19)*IF(P19="",1,P19)</f>
        <v>0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0" collapsed="false">
      <c r="A20" s="7"/>
      <c r="B20" s="26" t="n">
        <v>16</v>
      </c>
      <c r="C20" s="40"/>
      <c r="D20" s="26"/>
      <c r="E20" s="28" t="str">
        <f aca="false">IF(D20="P",(IF(Q20&lt;=6,"S",(IF(Q20&lt;=8,"M",(IF(Q20&lt;=10,"C","MC")))))),(IF(D20="Ca",(IF(Q20&lt;=2,"S",(IF(Q20&lt;=3,"M",(IF(Q20&lt;=4,"C","MC")))))),(IF(D20="D",(IF(Q20&lt;=8,"S",(IF(Q20&lt;=10,"M",(IF(Q20&lt;=12,"C","MC")))))),(IF(D20="Co",(IF(Q20&lt;=4,"S",(IF(Q20&lt;=6,"M",(IF(Q20&lt;=8,"C","MC")))))),(IF(D20="R",(IF(Q20&lt;=6,"S",(IF(Q20&lt;=8,"M",(IF(Q20&lt;=10,"C","MC")))))),"")))))))))</f>
        <v/>
      </c>
      <c r="F20" s="29"/>
      <c r="G20" s="29"/>
      <c r="H20" s="29"/>
      <c r="I20" s="32"/>
      <c r="J20" s="32"/>
      <c r="K20" s="32"/>
      <c r="L20" s="32"/>
      <c r="M20" s="32"/>
      <c r="N20" s="31" t="n">
        <f aca="false">(F20+G20+(H20*2))*IF(I20=0,1,I20)*IF(J20=0,1,J20)*IF(K20=0,1,K20)*IF(L20=0,1,L20)*IF(M20=0,1,M20)*1.5</f>
        <v>0</v>
      </c>
      <c r="O20" s="32"/>
      <c r="P20" s="33" t="str">
        <f aca="false">IF(D20="D",1,IF(D20="P",0.8,IF(D20="R",0.5,IF(D20="Ca",0.5,IF(D20="Co",0.5,"")))))</f>
        <v/>
      </c>
      <c r="Q20" s="34" t="n">
        <f aca="false">N20*IF(O20=0,1,O20)*IF(P20="",1,P20)</f>
        <v>0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true" outlineLevel="0" collapsed="false">
      <c r="A21" s="7"/>
      <c r="B21" s="26" t="n">
        <v>17</v>
      </c>
      <c r="C21" s="40"/>
      <c r="D21" s="26"/>
      <c r="E21" s="28" t="str">
        <f aca="false">IF(D21="P",(IF(Q21&lt;=6,"S",(IF(Q21&lt;=8,"M",(IF(Q21&lt;=10,"C","MC")))))),(IF(D21="Ca",(IF(Q21&lt;=2,"S",(IF(Q21&lt;=3,"M",(IF(Q21&lt;=4,"C","MC")))))),(IF(D21="D",(IF(Q21&lt;=8,"S",(IF(Q21&lt;=10,"M",(IF(Q21&lt;=12,"C","MC")))))),(IF(D21="Co",(IF(Q21&lt;=4,"S",(IF(Q21&lt;=6,"M",(IF(Q21&lt;=8,"C","MC")))))),(IF(D21="R",(IF(Q21&lt;=6,"S",(IF(Q21&lt;=8,"M",(IF(Q21&lt;=10,"C","MC")))))),"")))))))))</f>
        <v/>
      </c>
      <c r="F21" s="29"/>
      <c r="G21" s="29"/>
      <c r="H21" s="29"/>
      <c r="I21" s="32"/>
      <c r="J21" s="32"/>
      <c r="K21" s="32"/>
      <c r="L21" s="32"/>
      <c r="M21" s="32"/>
      <c r="N21" s="31" t="n">
        <f aca="false">(F21+G21+(H21*2))*IF(I21=0,1,I21)*IF(J21=0,1,J21)*IF(K21=0,1,K21)*IF(L21=0,1,L21)*IF(M21=0,1,M21)*1.5</f>
        <v>0</v>
      </c>
      <c r="O21" s="32"/>
      <c r="P21" s="33" t="str">
        <f aca="false">IF(D21="D",1,IF(D21="P",0.8,IF(D21="R",0.5,IF(D21="Ca",0.5,IF(D21="Co",0.5,"")))))</f>
        <v/>
      </c>
      <c r="Q21" s="34" t="n">
        <f aca="false">N21*IF(O21=0,1,O21)*IF(P21="",1,P21)</f>
        <v>0</v>
      </c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true" outlineLevel="0" collapsed="false">
      <c r="A22" s="7"/>
      <c r="B22" s="26" t="n">
        <v>18</v>
      </c>
      <c r="C22" s="40"/>
      <c r="D22" s="26"/>
      <c r="E22" s="28" t="str">
        <f aca="false">IF(D22="P",(IF(Q22&lt;=6,"S",(IF(Q22&lt;=8,"M",(IF(Q22&lt;=10,"C","MC")))))),(IF(D22="Ca",(IF(Q22&lt;=2,"S",(IF(Q22&lt;=3,"M",(IF(Q22&lt;=4,"C","MC")))))),(IF(D22="D",(IF(Q22&lt;=8,"S",(IF(Q22&lt;=10,"M",(IF(Q22&lt;=12,"C","MC")))))),(IF(D22="Co",(IF(Q22&lt;=4,"S",(IF(Q22&lt;=6,"M",(IF(Q22&lt;=8,"C","MC")))))),(IF(D22="R",(IF(Q22&lt;=6,"S",(IF(Q22&lt;=8,"M",(IF(Q22&lt;=10,"C","MC")))))),"")))))))))</f>
        <v/>
      </c>
      <c r="F22" s="29"/>
      <c r="G22" s="29"/>
      <c r="H22" s="29"/>
      <c r="I22" s="32"/>
      <c r="J22" s="32"/>
      <c r="K22" s="32"/>
      <c r="L22" s="32"/>
      <c r="M22" s="32"/>
      <c r="N22" s="31" t="n">
        <f aca="false">(F22+G22+(H22*2))*IF(I22=0,1,I22)*IF(J22=0,1,J22)*IF(K22=0,1,K22)*IF(L22=0,1,L22)*IF(M22=0,1,M22)*1.5</f>
        <v>0</v>
      </c>
      <c r="O22" s="32"/>
      <c r="P22" s="33" t="str">
        <f aca="false">IF(D22="D",1,IF(D22="P",0.8,IF(D22="R",0.5,IF(D22="Ca",0.5,IF(D22="Co",0.5,"")))))</f>
        <v/>
      </c>
      <c r="Q22" s="34" t="n">
        <f aca="false">N22*IF(O22=0,1,O22)*IF(P22="",1,P22)</f>
        <v>0</v>
      </c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true" outlineLevel="0" collapsed="false">
      <c r="A23" s="7"/>
      <c r="B23" s="26" t="n">
        <v>19</v>
      </c>
      <c r="C23" s="40"/>
      <c r="D23" s="26"/>
      <c r="E23" s="28" t="str">
        <f aca="false">IF(D23="P",(IF(Q23&lt;=6,"S",(IF(Q23&lt;=8,"M",(IF(Q23&lt;=10,"C","MC")))))),(IF(D23="Ca",(IF(Q23&lt;=2,"S",(IF(Q23&lt;=3,"M",(IF(Q23&lt;=4,"C","MC")))))),(IF(D23="D",(IF(Q23&lt;=8,"S",(IF(Q23&lt;=10,"M",(IF(Q23&lt;=12,"C","MC")))))),(IF(D23="Co",(IF(Q23&lt;=4,"S",(IF(Q23&lt;=6,"M",(IF(Q23&lt;=8,"C","MC")))))),(IF(D23="R",(IF(Q23&lt;=6,"S",(IF(Q23&lt;=8,"M",(IF(Q23&lt;=10,"C","MC")))))),"")))))))))</f>
        <v/>
      </c>
      <c r="F23" s="29"/>
      <c r="G23" s="29"/>
      <c r="H23" s="29"/>
      <c r="I23" s="32"/>
      <c r="J23" s="32"/>
      <c r="K23" s="32"/>
      <c r="L23" s="32"/>
      <c r="M23" s="32"/>
      <c r="N23" s="31" t="n">
        <f aca="false">(F23+G23+(H23*2))*IF(I23=0,1,I23)*IF(J23=0,1,J23)*IF(K23=0,1,K23)*IF(L23=0,1,L23)*IF(M23=0,1,M23)*1.5</f>
        <v>0</v>
      </c>
      <c r="O23" s="32"/>
      <c r="P23" s="33" t="str">
        <f aca="false">IF(D23="D",1,IF(D23="P",0.8,IF(D23="R",0.5,IF(D23="Ca",0.5,IF(D23="Co",0.5,"")))))</f>
        <v/>
      </c>
      <c r="Q23" s="34" t="n">
        <f aca="false">N23*IF(O23=0,1,O23)*IF(P23="",1,P23)</f>
        <v>0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true" outlineLevel="0" collapsed="false">
      <c r="A24" s="7"/>
      <c r="B24" s="26" t="n">
        <v>20</v>
      </c>
      <c r="C24" s="40"/>
      <c r="D24" s="26"/>
      <c r="E24" s="28" t="str">
        <f aca="false">IF(D24="P",(IF(Q24&lt;=6,"S",(IF(Q24&lt;=8,"M",(IF(Q24&lt;=10,"C","MC")))))),(IF(D24="Ca",(IF(Q24&lt;=2,"S",(IF(Q24&lt;=3,"M",(IF(Q24&lt;=4,"C","MC")))))),(IF(D24="D",(IF(Q24&lt;=8,"S",(IF(Q24&lt;=10,"M",(IF(Q24&lt;=12,"C","MC")))))),(IF(D24="Co",(IF(Q24&lt;=4,"S",(IF(Q24&lt;=6,"M",(IF(Q24&lt;=8,"C","MC")))))),(IF(D24="R",(IF(Q24&lt;=6,"S",(IF(Q24&lt;=8,"M",(IF(Q24&lt;=10,"C","MC")))))),"")))))))))</f>
        <v/>
      </c>
      <c r="F24" s="29"/>
      <c r="G24" s="29"/>
      <c r="H24" s="29"/>
      <c r="I24" s="32"/>
      <c r="J24" s="32"/>
      <c r="K24" s="32"/>
      <c r="L24" s="32"/>
      <c r="M24" s="32"/>
      <c r="N24" s="31" t="n">
        <f aca="false">(F24+G24+(H24*2))*IF(I24=0,1,I24)*IF(J24=0,1,J24)*IF(K24=0,1,K24)*IF(L24=0,1,L24)*IF(M24=0,1,M24)*1.5</f>
        <v>0</v>
      </c>
      <c r="O24" s="32"/>
      <c r="P24" s="33" t="str">
        <f aca="false">IF(D24="D",1,IF(D24="P",0.8,IF(D24="R",0.5,IF(D24="Ca",0.5,IF(D24="Co",0.5,"")))))</f>
        <v/>
      </c>
      <c r="Q24" s="34" t="n">
        <f aca="false">N24*IF(O24=0,1,O24)*IF(P24="",1,P24)</f>
        <v>0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true" outlineLevel="0" collapsed="false">
      <c r="A25" s="7"/>
      <c r="B25" s="26" t="n">
        <v>21</v>
      </c>
      <c r="C25" s="40"/>
      <c r="D25" s="26"/>
      <c r="E25" s="28" t="str">
        <f aca="false">IF(D25="P",(IF(Q25&lt;=6,"S",(IF(Q25&lt;=8,"M",(IF(Q25&lt;=10,"C","MC")))))),(IF(D25="Ca",(IF(Q25&lt;=2,"S",(IF(Q25&lt;=3,"M",(IF(Q25&lt;=4,"C","MC")))))),(IF(D25="D",(IF(Q25&lt;=8,"S",(IF(Q25&lt;=10,"M",(IF(Q25&lt;=12,"C","MC")))))),(IF(D25="Co",(IF(Q25&lt;=4,"S",(IF(Q25&lt;=6,"M",(IF(Q25&lt;=8,"C","MC")))))),(IF(D25="R",(IF(Q25&lt;=6,"S",(IF(Q25&lt;=8,"M",(IF(Q25&lt;=10,"C","MC")))))),"")))))))))</f>
        <v/>
      </c>
      <c r="F25" s="29"/>
      <c r="G25" s="29"/>
      <c r="H25" s="29"/>
      <c r="I25" s="32"/>
      <c r="J25" s="32"/>
      <c r="K25" s="32"/>
      <c r="L25" s="32"/>
      <c r="M25" s="32"/>
      <c r="N25" s="31" t="n">
        <f aca="false">(F25+G25+(H25*2))*IF(I25=0,1,I25)*IF(J25=0,1,J25)*IF(K25=0,1,K25)*IF(L25=0,1,L25)*IF(M25=0,1,M25)*1.5</f>
        <v>0</v>
      </c>
      <c r="O25" s="32"/>
      <c r="P25" s="33" t="str">
        <f aca="false">IF(D25="D",1,IF(D25="P",0.8,IF(D25="R",0.5,IF(D25="Ca",0.5,IF(D25="Co",0.5,"")))))</f>
        <v/>
      </c>
      <c r="Q25" s="34" t="n">
        <f aca="false">N25*IF(O25=0,1,O25)*IF(P25="",1,P25)</f>
        <v>0</v>
      </c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5.75" hidden="false" customHeight="false" outlineLevel="0" collapsed="false">
      <c r="B26" s="42" t="s">
        <v>55</v>
      </c>
      <c r="C26" s="43" t="s">
        <v>64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2" t="s">
        <v>36</v>
      </c>
      <c r="O26" s="42"/>
      <c r="P26" s="42"/>
      <c r="Q26" s="42" t="s">
        <v>45</v>
      </c>
    </row>
    <row r="27" s="7" customFormat="true" ht="16.5" hidden="false" customHeight="false" outlineLevel="0" collapsed="false">
      <c r="B27" s="26" t="n">
        <v>22</v>
      </c>
      <c r="C27" s="44"/>
      <c r="D27" s="26"/>
      <c r="E27" s="28" t="str">
        <f aca="false">IF(D27="P",(IF(Q27&lt;=6,"S",(IF(Q27&lt;=8,"M",(IF(Q27&lt;=10,"C","MC")))))),(IF(D27="Ca",(IF(Q27&lt;=2,"S",(IF(Q27&lt;=3,"M",(IF(Q27&lt;=4,"C","MC")))))),(IF(D27="D",(IF(Q27&lt;=8,"S",(IF(Q27&lt;=10,"M",(IF(Q27&lt;=12,"C","MC")))))),(IF(D27="Co",(IF(Q27&lt;=4,"S",(IF(Q27&lt;=6,"M",(IF(Q27&lt;=8,"C","MC")))))),(IF(D27="R",(IF(Q27&lt;=6,"S",(IF(Q27&lt;=8,"M",(IF(Q27&lt;=10,"C","MC")))))),"")))))))))</f>
        <v/>
      </c>
      <c r="F27" s="29"/>
      <c r="G27" s="29"/>
      <c r="H27" s="29"/>
      <c r="I27" s="32"/>
      <c r="J27" s="32"/>
      <c r="K27" s="32"/>
      <c r="L27" s="32"/>
      <c r="M27" s="32"/>
      <c r="N27" s="31" t="n">
        <f aca="false">(F27+G27+(H27*2))*IF(I27=0,1,I27)*IF(J27=0,1,J27)*IF(K27=0,1,K27)*IF(L27=0,1,L27)*IF(M27=0,1,M27)*1.5</f>
        <v>0</v>
      </c>
      <c r="O27" s="32"/>
      <c r="P27" s="33" t="str">
        <f aca="false">IF(D27="D",1,IF(D27="P",0.8,IF(D27="R",0.5,IF(D27="Ca",0.5,IF(D27="Co",0.5,"")))))</f>
        <v/>
      </c>
      <c r="Q27" s="34" t="n">
        <f aca="false">N27*IF(O27=0,1,O27)*IF(P27="",1,P27)</f>
        <v>0</v>
      </c>
    </row>
    <row r="28" customFormat="false" ht="16.5" hidden="false" customHeight="false" outlineLevel="0" collapsed="false">
      <c r="A28" s="7"/>
      <c r="B28" s="26" t="n">
        <v>23</v>
      </c>
      <c r="C28" s="40" t="s">
        <v>65</v>
      </c>
      <c r="D28" s="26"/>
      <c r="E28" s="28" t="str">
        <f aca="false">IF(D28="P",(IF(Q28&lt;=6,"S",(IF(Q28&lt;=8,"M",(IF(Q28&lt;=10,"C","MC")))))),(IF(D28="Ca",(IF(Q28&lt;=2,"S",(IF(Q28&lt;=3,"M",(IF(Q28&lt;=4,"C","MC")))))),(IF(D28="D",(IF(Q28&lt;=8,"S",(IF(Q28&lt;=10,"M",(IF(Q28&lt;=12,"C","MC")))))),(IF(D28="Co",(IF(Q28&lt;=4,"S",(IF(Q28&lt;=6,"M",(IF(Q28&lt;=8,"C","MC")))))),(IF(D28="R",(IF(Q28&lt;=6,"S",(IF(Q28&lt;=8,"M",(IF(Q28&lt;=10,"C","MC")))))),"")))))))))</f>
        <v/>
      </c>
      <c r="F28" s="29"/>
      <c r="G28" s="29"/>
      <c r="H28" s="29"/>
      <c r="I28" s="32"/>
      <c r="J28" s="32"/>
      <c r="K28" s="32"/>
      <c r="L28" s="32"/>
      <c r="M28" s="32"/>
      <c r="N28" s="31" t="n">
        <f aca="false">(F28+G28+(H28*2))*IF(I28=0,1,I28)*IF(J28=0,1,J28)*IF(K28=0,1,K28)*IF(L28=0,1,L28)*IF(M28=0,1,M28)*1.5</f>
        <v>0</v>
      </c>
      <c r="O28" s="32"/>
      <c r="P28" s="33" t="str">
        <f aca="false">IF(D28="D",1,IF(D28="P",0.8,IF(D28="R",0.5,IF(D28="Ca",0.5,IF(D28="Co",0.5,"")))))</f>
        <v/>
      </c>
      <c r="Q28" s="34" t="n">
        <f aca="false">N28*IF(O28=0,1,O28)*IF(P28="",1,P28)</f>
        <v>0</v>
      </c>
    </row>
    <row r="29" customFormat="false" ht="16.5" hidden="false" customHeight="false" outlineLevel="0" collapsed="false">
      <c r="A29" s="7"/>
      <c r="B29" s="26" t="n">
        <v>24</v>
      </c>
      <c r="C29" s="44"/>
      <c r="D29" s="26"/>
      <c r="E29" s="45" t="str">
        <f aca="false">IF(D29="P",(IF(Q29&lt;=6,"S",(IF(Q29&lt;=8,"M",(IF(Q29&lt;=10,"C","MC")))))),(IF(D29="Ca",(IF(Q29&lt;=2,"S",(IF(Q29&lt;=3,"M",(IF(Q29&lt;=4,"C","MC")))))),(IF(D29="D",(IF(Q29&lt;=8,"S",(IF(Q29&lt;=10,"M",(IF(Q29&lt;=12,"C","MC")))))),(IF(D29="Co",(IF(Q29&lt;=4,"S",(IF(Q29&lt;=6,"M",(IF(Q29&lt;=8,"C","MC")))))),(IF(D29="R",(IF(Q29&lt;=6,"S",(IF(Q29&lt;=8,"M",(IF(Q29&lt;=10,"C","MC")))))),"")))))))))</f>
        <v/>
      </c>
      <c r="F29" s="29"/>
      <c r="G29" s="29"/>
      <c r="H29" s="29"/>
      <c r="I29" s="32"/>
      <c r="J29" s="32"/>
      <c r="K29" s="32"/>
      <c r="L29" s="32"/>
      <c r="M29" s="32"/>
      <c r="N29" s="31" t="n">
        <f aca="false">(F29+G29+(H29*2))*IF(I29=0,1,I29)*IF(J29=0,1,J29)*IF(K29=0,1,K29)*IF(L29=0,1,L29)*IF(M29=0,1,M29)*1.5</f>
        <v>0</v>
      </c>
      <c r="O29" s="32"/>
      <c r="P29" s="33" t="str">
        <f aca="false">IF(D29="D",1,IF(D29="P",0.8,IF(D29="R",0.5,IF(D29="Ca",0.5,IF(D29="Co",0.5,"")))))</f>
        <v/>
      </c>
      <c r="Q29" s="34" t="n">
        <f aca="false">N29*IF(O29=0,1,O29)*IF(P29="",1,P29)</f>
        <v>0</v>
      </c>
    </row>
    <row r="30" customFormat="false" ht="16.5" hidden="false" customHeight="false" outlineLevel="0" collapsed="false">
      <c r="A30" s="7"/>
      <c r="B30" s="26" t="n">
        <v>25</v>
      </c>
      <c r="C30" s="44"/>
      <c r="D30" s="26"/>
      <c r="E30" s="45" t="str">
        <f aca="false">IF(D30="P",(IF(Q30&lt;=6,"S",(IF(Q30&lt;=8,"M",(IF(Q30&lt;=10,"C","MC")))))),(IF(D30="Ca",(IF(Q30&lt;=2,"S",(IF(Q30&lt;=3,"M",(IF(Q30&lt;=4,"C","MC")))))),(IF(D30="D",(IF(Q30&lt;=8,"S",(IF(Q30&lt;=10,"M",(IF(Q30&lt;=12,"C","MC")))))),(IF(D30="Co",(IF(Q30&lt;=4,"S",(IF(Q30&lt;=6,"M",(IF(Q30&lt;=8,"C","MC")))))),(IF(D30="R",(IF(Q30&lt;=6,"S",(IF(Q30&lt;=8,"M",(IF(Q30&lt;=10,"C","MC")))))),"")))))))))</f>
        <v/>
      </c>
      <c r="F30" s="29"/>
      <c r="G30" s="29"/>
      <c r="H30" s="29"/>
      <c r="I30" s="32"/>
      <c r="J30" s="32"/>
      <c r="K30" s="32"/>
      <c r="L30" s="32"/>
      <c r="M30" s="32"/>
      <c r="N30" s="31" t="n">
        <f aca="false">(F30+G30+(H30*2))*IF(I30=0,1,I30)*IF(J30=0,1,J30)*IF(K30=0,1,K30)*IF(L30=0,1,L30)*IF(M30=0,1,M30)*1.5</f>
        <v>0</v>
      </c>
      <c r="O30" s="32"/>
      <c r="P30" s="33" t="str">
        <f aca="false">IF(D30="D",1,IF(D30="P",0.8,IF(D30="R",0.5,IF(D30="Ca",0.5,IF(D30="Co",0.5,"")))))</f>
        <v/>
      </c>
      <c r="Q30" s="34" t="n">
        <f aca="false">N30*IF(O30=0,1,O30)*IF(P30="",1,P30)</f>
        <v>0</v>
      </c>
    </row>
    <row r="31" customFormat="false" ht="16.5" hidden="false" customHeight="false" outlineLevel="0" collapsed="false">
      <c r="A31" s="7"/>
      <c r="B31" s="26" t="n">
        <v>26</v>
      </c>
      <c r="C31" s="44"/>
      <c r="D31" s="26"/>
      <c r="E31" s="45" t="str">
        <f aca="false">IF(D31="P",(IF(Q31&lt;=6,"S",(IF(Q31&lt;=8,"M",(IF(Q31&lt;=10,"C","MC")))))),(IF(D31="Ca",(IF(Q31&lt;=2,"S",(IF(Q31&lt;=3,"M",(IF(Q31&lt;=4,"C","MC")))))),(IF(D31="D",(IF(Q31&lt;=8,"S",(IF(Q31&lt;=10,"M",(IF(Q31&lt;=12,"C","MC")))))),(IF(D31="Co",(IF(Q31&lt;=4,"S",(IF(Q31&lt;=6,"M",(IF(Q31&lt;=8,"C","MC")))))),(IF(D31="R",(IF(Q31&lt;=6,"S",(IF(Q31&lt;=8,"M",(IF(Q31&lt;=10,"C","MC")))))),"")))))))))</f>
        <v/>
      </c>
      <c r="F31" s="29"/>
      <c r="G31" s="29"/>
      <c r="H31" s="29"/>
      <c r="I31" s="32"/>
      <c r="J31" s="32"/>
      <c r="K31" s="32"/>
      <c r="L31" s="32"/>
      <c r="M31" s="32"/>
      <c r="N31" s="31" t="n">
        <f aca="false">(F31+G31+(H31*2))*IF(I31=0,1,I31)*IF(J31=0,1,J31)*IF(K31=0,1,K31)*IF(L31=0,1,L31)*IF(M31=0,1,M31)*1.5</f>
        <v>0</v>
      </c>
      <c r="O31" s="32"/>
      <c r="P31" s="33" t="str">
        <f aca="false">IF(D31="D",1,IF(D31="P",0.8,IF(D31="R",0.5,IF(D31="Ca",0.5,IF(D31="Co",0.5,"")))))</f>
        <v/>
      </c>
      <c r="Q31" s="34" t="n">
        <f aca="false">N31*IF(O31=0,1,O31)*IF(P31="",1,P31)</f>
        <v>0</v>
      </c>
    </row>
    <row r="32" customFormat="false" ht="16.5" hidden="false" customHeight="false" outlineLevel="0" collapsed="false">
      <c r="A32" s="7"/>
      <c r="B32" s="26" t="n">
        <v>27</v>
      </c>
      <c r="C32" s="44"/>
      <c r="D32" s="26"/>
      <c r="E32" s="45" t="str">
        <f aca="false">IF(D32="P",(IF(Q32&lt;=6,"S",(IF(Q32&lt;=8,"M",(IF(Q32&lt;=10,"C","MC")))))),(IF(D32="Ca",(IF(Q32&lt;=2,"S",(IF(Q32&lt;=3,"M",(IF(Q32&lt;=4,"C","MC")))))),(IF(D32="D",(IF(Q32&lt;=8,"S",(IF(Q32&lt;=10,"M",(IF(Q32&lt;=12,"C","MC")))))),(IF(D32="Co",(IF(Q32&lt;=4,"S",(IF(Q32&lt;=6,"M",(IF(Q32&lt;=8,"C","MC")))))),(IF(D32="R",(IF(Q32&lt;=6,"S",(IF(Q32&lt;=8,"M",(IF(Q32&lt;=10,"C","MC")))))),"")))))))))</f>
        <v/>
      </c>
      <c r="F32" s="29"/>
      <c r="G32" s="29"/>
      <c r="H32" s="29"/>
      <c r="I32" s="32"/>
      <c r="J32" s="32"/>
      <c r="K32" s="32"/>
      <c r="L32" s="32"/>
      <c r="M32" s="32"/>
      <c r="N32" s="31" t="n">
        <f aca="false">(F32+G32+(H32*2))*IF(I32=0,1,I32)*IF(J32=0,1,J32)*IF(K32=0,1,K32)*IF(L32=0,1,L32)*IF(M32=0,1,M32)*1.5</f>
        <v>0</v>
      </c>
      <c r="O32" s="32"/>
      <c r="P32" s="33" t="str">
        <f aca="false">IF(D32="D",1,IF(D32="P",0.8,IF(D32="R",0.5,IF(D32="Ca",0.5,IF(D32="Co",0.5,"")))))</f>
        <v/>
      </c>
      <c r="Q32" s="34" t="n">
        <f aca="false">N32*IF(O32=0,1,O32)*IF(P32="",1,P32)</f>
        <v>0</v>
      </c>
    </row>
  </sheetData>
  <mergeCells count="1">
    <mergeCell ref="C26:M26"/>
  </mergeCells>
  <dataValidations count="1">
    <dataValidation allowBlank="true" operator="between" showDropDown="false" showErrorMessage="true" showInputMessage="true" sqref="D5:D25 D27:D32" type="list">
      <formula1>"D,R,P,Ca,Co"</formula1>
      <formula2>0</formula2>
    </dataValidation>
  </dataValidation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9"/>
  <sheetViews>
    <sheetView windowProtection="false" showFormulas="false" showGridLines="fals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D13" activeCellId="0" sqref="D13"/>
    </sheetView>
  </sheetViews>
  <sheetFormatPr defaultRowHeight="14.25"/>
  <cols>
    <col collapsed="false" hidden="false" max="1" min="1" style="20" width="4.70918367346939"/>
    <col collapsed="false" hidden="false" max="2" min="2" style="46" width="85.2857142857143"/>
    <col collapsed="false" hidden="false" max="3" min="3" style="46" width="11.7091836734694"/>
    <col collapsed="false" hidden="false" max="4" min="4" style="20" width="11.7091836734694"/>
    <col collapsed="false" hidden="false" max="5" min="5" style="20" width="9"/>
    <col collapsed="false" hidden="false" max="6" min="6" style="20" width="12.1377551020408"/>
    <col collapsed="false" hidden="false" max="1025" min="7" style="46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Q1" s="0"/>
    </row>
    <row r="2" customFormat="false" ht="18" hidden="false" customHeight="false" outlineLevel="0" collapsed="false">
      <c r="A2" s="22" t="s">
        <v>48</v>
      </c>
      <c r="B2" s="22"/>
      <c r="C2" s="22"/>
      <c r="D2" s="22"/>
      <c r="E2" s="22"/>
      <c r="F2" s="22"/>
      <c r="G2" s="47"/>
      <c r="Q2" s="0"/>
    </row>
    <row r="3" customFormat="false" ht="16.5" hidden="false" customHeight="false" outlineLevel="0" collapsed="false">
      <c r="A3" s="48"/>
      <c r="B3" s="48"/>
      <c r="C3" s="48"/>
      <c r="D3" s="48"/>
      <c r="E3" s="48"/>
      <c r="F3" s="48" t="n">
        <f aca="false">SUM(F5:F26)</f>
        <v>393.325875</v>
      </c>
      <c r="G3" s="47"/>
      <c r="Q3" s="47"/>
    </row>
    <row r="4" customFormat="false" ht="16.5" hidden="false" customHeight="false" outlineLevel="0" collapsed="false">
      <c r="A4" s="49" t="s">
        <v>55</v>
      </c>
      <c r="B4" s="50" t="s">
        <v>66</v>
      </c>
      <c r="C4" s="49" t="s">
        <v>36</v>
      </c>
      <c r="D4" s="49" t="s">
        <v>45</v>
      </c>
      <c r="E4" s="49" t="s">
        <v>50</v>
      </c>
      <c r="F4" s="49" t="s">
        <v>67</v>
      </c>
      <c r="G4" s="47"/>
    </row>
    <row r="5" customFormat="false" ht="16.5" hidden="false" customHeight="false" outlineLevel="0" collapsed="false">
      <c r="A5" s="51" t="n">
        <v>1</v>
      </c>
      <c r="B5" s="52" t="s">
        <v>68</v>
      </c>
      <c r="C5" s="52"/>
      <c r="D5" s="53"/>
      <c r="E5" s="54" t="n">
        <f aca="false">SUM(E6:E10)</f>
        <v>0.17</v>
      </c>
      <c r="F5" s="34" t="n">
        <f aca="false">$D$18*E5</f>
        <v>24.22659375</v>
      </c>
      <c r="G5" s="47"/>
    </row>
    <row r="6" customFormat="false" ht="13.8" hidden="false" customHeight="false" outlineLevel="0" collapsed="false">
      <c r="A6" s="55"/>
      <c r="B6" s="44" t="s">
        <v>69</v>
      </c>
      <c r="C6" s="56"/>
      <c r="D6" s="57"/>
      <c r="E6" s="58" t="n">
        <v>0.03</v>
      </c>
      <c r="F6" s="59" t="n">
        <f aca="false">$D$18*E6</f>
        <v>4.27528125</v>
      </c>
      <c r="G6" s="47"/>
    </row>
    <row r="7" customFormat="false" ht="13.8" hidden="false" customHeight="false" outlineLevel="0" collapsed="false">
      <c r="A7" s="55"/>
      <c r="B7" s="44" t="s">
        <v>70</v>
      </c>
      <c r="C7" s="60"/>
      <c r="D7" s="57"/>
      <c r="E7" s="58" t="n">
        <v>0.08</v>
      </c>
      <c r="F7" s="59" t="n">
        <f aca="false">$D$18*E7</f>
        <v>11.40075</v>
      </c>
      <c r="G7" s="47"/>
    </row>
    <row r="8" customFormat="false" ht="13.8" hidden="false" customHeight="false" outlineLevel="0" collapsed="false">
      <c r="A8" s="55"/>
      <c r="B8" s="44" t="s">
        <v>71</v>
      </c>
      <c r="C8" s="60"/>
      <c r="D8" s="57"/>
      <c r="E8" s="58" t="n">
        <v>0.02</v>
      </c>
      <c r="F8" s="59" t="n">
        <f aca="false">$D$18*E8</f>
        <v>2.8501875</v>
      </c>
      <c r="G8" s="47"/>
    </row>
    <row r="9" customFormat="false" ht="13.8" hidden="false" customHeight="false" outlineLevel="0" collapsed="false">
      <c r="A9" s="55"/>
      <c r="B9" s="44" t="s">
        <v>72</v>
      </c>
      <c r="C9" s="60"/>
      <c r="D9" s="57"/>
      <c r="E9" s="58" t="n">
        <v>0.02</v>
      </c>
      <c r="F9" s="59" t="n">
        <f aca="false">$D$18*E9</f>
        <v>2.8501875</v>
      </c>
      <c r="G9" s="47"/>
    </row>
    <row r="10" customFormat="false" ht="13.8" hidden="false" customHeight="false" outlineLevel="0" collapsed="false">
      <c r="A10" s="55"/>
      <c r="B10" s="44" t="s">
        <v>73</v>
      </c>
      <c r="C10" s="60"/>
      <c r="D10" s="57"/>
      <c r="E10" s="58" t="n">
        <v>0.02</v>
      </c>
      <c r="F10" s="59" t="n">
        <f aca="false">$D$18*E10</f>
        <v>2.8501875</v>
      </c>
      <c r="G10" s="47"/>
    </row>
    <row r="11" customFormat="false" ht="16.5" hidden="false" customHeight="false" outlineLevel="0" collapsed="false">
      <c r="A11" s="51" t="n">
        <v>2</v>
      </c>
      <c r="B11" s="52" t="s">
        <v>74</v>
      </c>
      <c r="C11" s="52"/>
      <c r="D11" s="53"/>
      <c r="E11" s="54" t="n">
        <f aca="false">SUM(E12:E14)</f>
        <v>0.09</v>
      </c>
      <c r="F11" s="34" t="n">
        <f aca="false">$D$18*E11</f>
        <v>12.82584375</v>
      </c>
      <c r="G11" s="47"/>
    </row>
    <row r="12" customFormat="false" ht="13.8" hidden="false" customHeight="false" outlineLevel="0" collapsed="false">
      <c r="A12" s="55"/>
      <c r="B12" s="44" t="s">
        <v>75</v>
      </c>
      <c r="C12" s="60"/>
      <c r="D12" s="57"/>
      <c r="E12" s="58" t="n">
        <v>0.04</v>
      </c>
      <c r="F12" s="59" t="n">
        <f aca="false">$D$18*E12</f>
        <v>5.700375</v>
      </c>
      <c r="G12" s="47"/>
    </row>
    <row r="13" customFormat="false" ht="13.8" hidden="false" customHeight="false" outlineLevel="0" collapsed="false">
      <c r="A13" s="55"/>
      <c r="B13" s="44" t="s">
        <v>76</v>
      </c>
      <c r="C13" s="60"/>
      <c r="D13" s="57"/>
      <c r="E13" s="58" t="n">
        <v>0.03</v>
      </c>
      <c r="F13" s="59" t="n">
        <f aca="false">$D$18*E13</f>
        <v>4.27528125</v>
      </c>
      <c r="G13" s="47"/>
    </row>
    <row r="14" customFormat="false" ht="13.8" hidden="false" customHeight="false" outlineLevel="0" collapsed="false">
      <c r="A14" s="55"/>
      <c r="B14" s="44" t="s">
        <v>77</v>
      </c>
      <c r="C14" s="60"/>
      <c r="D14" s="57"/>
      <c r="E14" s="58" t="n">
        <v>0.02</v>
      </c>
      <c r="F14" s="59" t="n">
        <f aca="false">$D$18*E14</f>
        <v>2.8501875</v>
      </c>
      <c r="G14" s="47"/>
    </row>
    <row r="15" customFormat="false" ht="13.8" hidden="false" customHeight="false" outlineLevel="0" collapsed="false">
      <c r="A15" s="51" t="n">
        <v>3</v>
      </c>
      <c r="B15" s="52" t="s">
        <v>78</v>
      </c>
      <c r="C15" s="52"/>
      <c r="D15" s="52"/>
      <c r="E15" s="61" t="n">
        <v>1</v>
      </c>
      <c r="F15" s="34" t="n">
        <f aca="false">($D$18*E15)</f>
        <v>142.509375</v>
      </c>
      <c r="G15" s="47"/>
    </row>
    <row r="16" customFormat="false" ht="13.8" hidden="false" customHeight="false" outlineLevel="0" collapsed="false">
      <c r="A16" s="55"/>
      <c r="B16" s="44" t="s">
        <v>79</v>
      </c>
      <c r="C16" s="56"/>
      <c r="D16" s="57"/>
      <c r="E16" s="58" t="n">
        <v>0.15</v>
      </c>
      <c r="F16" s="59" t="n">
        <f aca="false">($D$18*E16)</f>
        <v>21.37640625</v>
      </c>
      <c r="G16" s="47"/>
    </row>
    <row r="17" customFormat="false" ht="13.8" hidden="false" customHeight="false" outlineLevel="0" collapsed="false">
      <c r="A17" s="55"/>
      <c r="B17" s="44" t="s">
        <v>80</v>
      </c>
      <c r="C17" s="56"/>
      <c r="D17" s="57"/>
      <c r="E17" s="58" t="n">
        <v>0.05</v>
      </c>
      <c r="F17" s="59" t="n">
        <f aca="false">($D$18*E17)</f>
        <v>7.12546875</v>
      </c>
      <c r="G17" s="47"/>
    </row>
    <row r="18" customFormat="false" ht="13.8" hidden="false" customHeight="false" outlineLevel="0" collapsed="false">
      <c r="A18" s="55"/>
      <c r="B18" s="44" t="s">
        <v>81</v>
      </c>
      <c r="C18" s="62" t="n">
        <f aca="false">[2]'estimación de tamaño'!n3</f>
        <v>42</v>
      </c>
      <c r="D18" s="53" t="n">
        <f aca="false">'Estimación de Tamaño'!Q3</f>
        <v>142.509375</v>
      </c>
      <c r="E18" s="58" t="n">
        <v>0.6</v>
      </c>
      <c r="F18" s="59" t="n">
        <f aca="false">($D$18*E18)</f>
        <v>85.505625</v>
      </c>
      <c r="G18" s="47"/>
    </row>
    <row r="19" customFormat="false" ht="13.8" hidden="false" customHeight="false" outlineLevel="0" collapsed="false">
      <c r="A19" s="55"/>
      <c r="B19" s="44" t="s">
        <v>82</v>
      </c>
      <c r="C19" s="56"/>
      <c r="D19" s="57"/>
      <c r="E19" s="58" t="n">
        <v>0.2</v>
      </c>
      <c r="F19" s="59" t="n">
        <f aca="false">($D$18*E19)</f>
        <v>28.501875</v>
      </c>
      <c r="G19" s="47"/>
    </row>
    <row r="20" customFormat="false" ht="16.5" hidden="false" customHeight="false" outlineLevel="0" collapsed="false">
      <c r="A20" s="51" t="n">
        <v>4</v>
      </c>
      <c r="B20" s="52" t="s">
        <v>83</v>
      </c>
      <c r="C20" s="62"/>
      <c r="D20" s="53"/>
      <c r="E20" s="54" t="n">
        <f aca="false">SUM(E21:E23)</f>
        <v>0.08</v>
      </c>
      <c r="F20" s="34" t="n">
        <f aca="false">$D$18*E20</f>
        <v>11.40075</v>
      </c>
      <c r="G20" s="47"/>
    </row>
    <row r="21" customFormat="false" ht="13.8" hidden="false" customHeight="false" outlineLevel="0" collapsed="false">
      <c r="A21" s="55"/>
      <c r="B21" s="44" t="s">
        <v>84</v>
      </c>
      <c r="C21" s="56"/>
      <c r="D21" s="57"/>
      <c r="E21" s="58" t="n">
        <v>0.02</v>
      </c>
      <c r="F21" s="59" t="n">
        <f aca="false">$D$18*E21</f>
        <v>2.8501875</v>
      </c>
      <c r="G21" s="47"/>
    </row>
    <row r="22" customFormat="false" ht="13.8" hidden="false" customHeight="false" outlineLevel="0" collapsed="false">
      <c r="A22" s="55"/>
      <c r="B22" s="44" t="s">
        <v>85</v>
      </c>
      <c r="C22" s="56"/>
      <c r="D22" s="57"/>
      <c r="E22" s="58" t="n">
        <v>0.05</v>
      </c>
      <c r="F22" s="59" t="n">
        <f aca="false">$D$18*E22</f>
        <v>7.12546875</v>
      </c>
      <c r="G22" s="47"/>
    </row>
    <row r="23" customFormat="false" ht="13.8" hidden="false" customHeight="false" outlineLevel="0" collapsed="false">
      <c r="A23" s="55"/>
      <c r="B23" s="44" t="s">
        <v>86</v>
      </c>
      <c r="C23" s="56"/>
      <c r="D23" s="57"/>
      <c r="E23" s="58" t="n">
        <v>0.01</v>
      </c>
      <c r="F23" s="59" t="n">
        <f aca="false">$D$18*E23</f>
        <v>1.42509375</v>
      </c>
      <c r="G23" s="47"/>
    </row>
    <row r="24" customFormat="false" ht="13.8" hidden="false" customHeight="false" outlineLevel="0" collapsed="false">
      <c r="A24" s="51" t="n">
        <v>5</v>
      </c>
      <c r="B24" s="52" t="s">
        <v>87</v>
      </c>
      <c r="C24" s="52"/>
      <c r="D24" s="53"/>
      <c r="E24" s="54" t="n">
        <v>0.02</v>
      </c>
      <c r="F24" s="34" t="n">
        <f aca="false">$D$18*E24</f>
        <v>2.8501875</v>
      </c>
      <c r="G24" s="47"/>
    </row>
    <row r="25" customFormat="false" ht="13.8" hidden="false" customHeight="false" outlineLevel="0" collapsed="false">
      <c r="A25" s="51" t="n">
        <v>6</v>
      </c>
      <c r="B25" s="52" t="s">
        <v>88</v>
      </c>
      <c r="C25" s="52"/>
      <c r="D25" s="53"/>
      <c r="E25" s="54" t="n">
        <v>0.04</v>
      </c>
      <c r="F25" s="34" t="n">
        <f aca="false">$D$18*E25</f>
        <v>5.700375</v>
      </c>
      <c r="G25" s="47"/>
    </row>
    <row r="26" customFormat="false" ht="13.8" hidden="false" customHeight="false" outlineLevel="0" collapsed="false">
      <c r="A26" s="51" t="n">
        <v>7</v>
      </c>
      <c r="B26" s="52" t="s">
        <v>89</v>
      </c>
      <c r="C26" s="52"/>
      <c r="D26" s="53"/>
      <c r="E26" s="54" t="n">
        <v>0.02</v>
      </c>
      <c r="F26" s="34" t="n">
        <f aca="false">$D$18*E26</f>
        <v>2.8501875</v>
      </c>
      <c r="G26" s="47"/>
    </row>
    <row r="27" customFormat="false" ht="16.5" hidden="false" customHeight="false" outlineLevel="0" collapsed="false">
      <c r="A27" s="49"/>
      <c r="B27" s="63"/>
      <c r="C27" s="63"/>
      <c r="D27" s="63"/>
      <c r="E27" s="63"/>
      <c r="F27" s="64"/>
      <c r="G27" s="47"/>
    </row>
    <row r="28" customFormat="false" ht="16.5" hidden="false" customHeight="false" outlineLevel="0" collapsed="false">
      <c r="A28" s="49"/>
      <c r="B28" s="65" t="s">
        <v>90</v>
      </c>
      <c r="C28" s="65"/>
      <c r="D28" s="65"/>
      <c r="E28" s="65"/>
      <c r="F28" s="66" t="n">
        <f aca="false">SUM(F5:F26)</f>
        <v>393.325875</v>
      </c>
    </row>
    <row r="29" customFormat="false" ht="17.25" hidden="false" customHeight="false" outlineLevel="0" collapsed="false"/>
  </sheetData>
  <mergeCells count="1">
    <mergeCell ref="B28:E28"/>
  </mergeCell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19"/>
  <sheetViews>
    <sheetView windowProtection="false"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20" width="4.70918367346939"/>
    <col collapsed="false" hidden="false" max="2" min="2" style="46" width="65.0051020408163"/>
    <col collapsed="false" hidden="false" max="4" min="3" style="46" width="10.8520408163265"/>
    <col collapsed="false" hidden="false" max="5" min="5" style="46" width="18.4234693877551"/>
    <col collapsed="false" hidden="false" max="7" min="6" style="46" width="10.8520408163265"/>
    <col collapsed="false" hidden="false" max="8" min="8" style="46" width="3.70918367346939"/>
    <col collapsed="false" hidden="false" max="1025" min="9" style="46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</row>
    <row r="2" customFormat="false" ht="18" hidden="false" customHeight="false" outlineLevel="0" collapsed="false">
      <c r="A2" s="22" t="s">
        <v>91</v>
      </c>
      <c r="B2" s="22"/>
      <c r="C2" s="22"/>
      <c r="D2" s="22"/>
      <c r="E2" s="22"/>
      <c r="F2" s="22"/>
      <c r="G2" s="22"/>
    </row>
    <row r="3" customFormat="false" ht="15.75" hidden="false" customHeight="false" outlineLevel="0" collapsed="false">
      <c r="A3" s="67"/>
      <c r="B3" s="67"/>
      <c r="C3" s="67"/>
      <c r="D3" s="67"/>
      <c r="E3" s="67"/>
      <c r="F3" s="67"/>
      <c r="G3" s="67"/>
    </row>
    <row r="4" customFormat="false" ht="12.75" hidden="false" customHeight="false" outlineLevel="0" collapsed="false">
      <c r="A4" s="68"/>
      <c r="B4" s="68"/>
      <c r="C4" s="69" t="s">
        <v>92</v>
      </c>
      <c r="D4" s="69" t="s">
        <v>93</v>
      </c>
      <c r="E4" s="69"/>
      <c r="F4" s="69" t="s">
        <v>94</v>
      </c>
      <c r="G4" s="69"/>
    </row>
    <row r="5" customFormat="false" ht="16.5" hidden="false" customHeight="false" outlineLevel="0" collapsed="false">
      <c r="A5" s="70"/>
      <c r="B5" s="71" t="s">
        <v>95</v>
      </c>
      <c r="C5" s="72" t="n">
        <f aca="false">SUM(C6,C15)</f>
        <v>202.3633125</v>
      </c>
      <c r="D5" s="73" t="n">
        <f aca="false">SUM(D6,D15)</f>
        <v>13253.371875</v>
      </c>
      <c r="E5" s="73"/>
      <c r="F5" s="73" t="n">
        <f aca="false">SUM(F6,F15)</f>
        <v>17229.3834375</v>
      </c>
      <c r="G5" s="73"/>
    </row>
    <row r="6" customFormat="false" ht="16.5" hidden="false" customHeight="false" outlineLevel="0" collapsed="false">
      <c r="A6" s="70"/>
      <c r="B6" s="74"/>
      <c r="C6" s="75" t="n">
        <f aca="false">SUM(C8:C14)</f>
        <v>202.3633125</v>
      </c>
      <c r="D6" s="76" t="n">
        <f aca="false">SUM(E8:E14)</f>
        <v>13253.371875</v>
      </c>
      <c r="E6" s="76"/>
      <c r="F6" s="76" t="n">
        <f aca="false">SUM(G8:G14)</f>
        <v>17229.3834375</v>
      </c>
      <c r="G6" s="76"/>
    </row>
    <row r="7" customFormat="false" ht="12.75" hidden="false" customHeight="false" outlineLevel="1" collapsed="false">
      <c r="A7" s="77" t="s">
        <v>55</v>
      </c>
      <c r="B7" s="78" t="s">
        <v>96</v>
      </c>
      <c r="C7" s="77" t="s">
        <v>92</v>
      </c>
      <c r="D7" s="77" t="s">
        <v>97</v>
      </c>
      <c r="E7" s="79" t="s">
        <v>95</v>
      </c>
      <c r="F7" s="77" t="s">
        <v>97</v>
      </c>
      <c r="G7" s="77" t="s">
        <v>95</v>
      </c>
    </row>
    <row r="8" customFormat="false" ht="13.8" hidden="false" customHeight="false" outlineLevel="1" collapsed="false">
      <c r="A8" s="80" t="n">
        <v>1</v>
      </c>
      <c r="B8" s="81" t="str">
        <f aca="false">'Estimación de Esfuerzo'!B5</f>
        <v>Requerimientos</v>
      </c>
      <c r="C8" s="82" t="n">
        <f aca="false">'Estimación de Esfuerzo'!F5</f>
        <v>24.22659375</v>
      </c>
      <c r="D8" s="83" t="n">
        <f aca="false">CostoxHora!C2</f>
        <v>75</v>
      </c>
      <c r="E8" s="84" t="n">
        <f aca="false">C8*D8</f>
        <v>1816.99453125</v>
      </c>
      <c r="F8" s="85" t="n">
        <f aca="false">D8*1.3</f>
        <v>97.5</v>
      </c>
      <c r="G8" s="86" t="n">
        <f aca="false">C8*F8</f>
        <v>2362.092890625</v>
      </c>
    </row>
    <row r="9" customFormat="false" ht="13.8" hidden="false" customHeight="false" outlineLevel="1" collapsed="false">
      <c r="A9" s="80" t="n">
        <v>2</v>
      </c>
      <c r="B9" s="81" t="str">
        <f aca="false">'Estimación de Esfuerzo'!B11</f>
        <v>Planeación</v>
      </c>
      <c r="C9" s="82" t="n">
        <f aca="false">'Estimación de Esfuerzo'!F11</f>
        <v>12.82584375</v>
      </c>
      <c r="D9" s="83" t="n">
        <f aca="false">CostoxHora!C2</f>
        <v>75</v>
      </c>
      <c r="E9" s="84" t="n">
        <f aca="false">C9*D9</f>
        <v>961.93828125</v>
      </c>
      <c r="F9" s="85" t="n">
        <f aca="false">D9*1.3</f>
        <v>97.5</v>
      </c>
      <c r="G9" s="86" t="n">
        <f aca="false">C9*F9</f>
        <v>1250.519765625</v>
      </c>
    </row>
    <row r="10" customFormat="false" ht="13.8" hidden="false" customHeight="false" outlineLevel="1" collapsed="false">
      <c r="A10" s="80" t="n">
        <v>3</v>
      </c>
      <c r="B10" s="81" t="str">
        <f aca="false">'Estimación de Esfuerzo'!B15</f>
        <v>Desarrollo</v>
      </c>
      <c r="C10" s="82" t="n">
        <f aca="false">'Estimación de Esfuerzo'!F15</f>
        <v>142.509375</v>
      </c>
      <c r="D10" s="87" t="n">
        <f aca="false">CostoxHora!C3</f>
        <v>62.5</v>
      </c>
      <c r="E10" s="84" t="n">
        <f aca="false">C10*D10</f>
        <v>8906.8359375</v>
      </c>
      <c r="F10" s="85" t="n">
        <f aca="false">D10*1.3</f>
        <v>81.25</v>
      </c>
      <c r="G10" s="86" t="n">
        <f aca="false">C10*F10</f>
        <v>11578.88671875</v>
      </c>
    </row>
    <row r="11" customFormat="false" ht="13.8" hidden="false" customHeight="false" outlineLevel="1" collapsed="false">
      <c r="A11" s="80" t="n">
        <v>4</v>
      </c>
      <c r="B11" s="81" t="str">
        <f aca="false">'Estimación de Esfuerzo'!B20</f>
        <v>Entrega</v>
      </c>
      <c r="C11" s="82" t="n">
        <f aca="false">'Estimación de Esfuerzo'!F20</f>
        <v>11.40075</v>
      </c>
      <c r="D11" s="83" t="n">
        <f aca="false">CostoxHora!C2</f>
        <v>75</v>
      </c>
      <c r="E11" s="84" t="n">
        <f aca="false">C11*D11</f>
        <v>855.05625</v>
      </c>
      <c r="F11" s="85" t="n">
        <f aca="false">D11*1.3</f>
        <v>97.5</v>
      </c>
      <c r="G11" s="86" t="n">
        <f aca="false">C11*F11</f>
        <v>1111.573125</v>
      </c>
    </row>
    <row r="12" customFormat="false" ht="13.8" hidden="false" customHeight="false" outlineLevel="1" collapsed="false">
      <c r="A12" s="80" t="n">
        <v>5</v>
      </c>
      <c r="B12" s="81" t="str">
        <f aca="false">'Estimación de Esfuerzo'!B24</f>
        <v>Calidad</v>
      </c>
      <c r="C12" s="82" t="n">
        <f aca="false">'Estimación de Esfuerzo'!F24</f>
        <v>2.8501875</v>
      </c>
      <c r="D12" s="83" t="n">
        <f aca="false">CostoxHora!C4</f>
        <v>50</v>
      </c>
      <c r="E12" s="84" t="n">
        <f aca="false">C12*D12</f>
        <v>142.509375</v>
      </c>
      <c r="F12" s="85" t="n">
        <f aca="false">D12*1.3</f>
        <v>65</v>
      </c>
      <c r="G12" s="86" t="n">
        <f aca="false">C12*F12</f>
        <v>185.2621875</v>
      </c>
    </row>
    <row r="13" customFormat="false" ht="13.8" hidden="false" customHeight="false" outlineLevel="1" collapsed="false">
      <c r="A13" s="80" t="n">
        <v>6</v>
      </c>
      <c r="B13" s="81" t="str">
        <f aca="false">'Estimación de Esfuerzo'!B25</f>
        <v>Monitoreo y Métricas</v>
      </c>
      <c r="C13" s="82" t="n">
        <f aca="false">'Estimación de Esfuerzo'!F25</f>
        <v>5.700375</v>
      </c>
      <c r="D13" s="83" t="n">
        <f aca="false">CostoxHora!C2</f>
        <v>75</v>
      </c>
      <c r="E13" s="84" t="n">
        <f aca="false">C13*D13</f>
        <v>427.528125</v>
      </c>
      <c r="F13" s="85" t="n">
        <f aca="false">D13*1.3</f>
        <v>97.5</v>
      </c>
      <c r="G13" s="86" t="n">
        <f aca="false">C13*F13</f>
        <v>555.7865625</v>
      </c>
    </row>
    <row r="14" customFormat="false" ht="13.8" hidden="false" customHeight="false" outlineLevel="1" collapsed="false">
      <c r="A14" s="80" t="n">
        <v>7</v>
      </c>
      <c r="B14" s="81" t="str">
        <f aca="false">'Estimación de Esfuerzo'!B26</f>
        <v>Administración de la Configuración</v>
      </c>
      <c r="C14" s="82" t="n">
        <f aca="false">'Estimación de Esfuerzo'!F26</f>
        <v>2.8501875</v>
      </c>
      <c r="D14" s="83" t="n">
        <f aca="false">CostoxHora!C4</f>
        <v>50</v>
      </c>
      <c r="E14" s="84" t="n">
        <f aca="false">C14*D14</f>
        <v>142.509375</v>
      </c>
      <c r="F14" s="85" t="n">
        <f aca="false">D14*1.3</f>
        <v>65</v>
      </c>
      <c r="G14" s="86" t="n">
        <f aca="false">C14*F14</f>
        <v>185.2621875</v>
      </c>
    </row>
    <row r="15" customFormat="false" ht="16.5" hidden="false" customHeight="false" outlineLevel="0" collapsed="false">
      <c r="A15" s="88"/>
      <c r="B15" s="74" t="s">
        <v>98</v>
      </c>
      <c r="C15" s="88" t="n">
        <f aca="false">SUM(C17:C19)</f>
        <v>0</v>
      </c>
      <c r="D15" s="76" t="n">
        <f aca="false">SUM(E17:E19)</f>
        <v>0</v>
      </c>
      <c r="E15" s="76"/>
      <c r="F15" s="76" t="n">
        <f aca="false">SUM(G17:G19)</f>
        <v>0</v>
      </c>
      <c r="G15" s="76"/>
    </row>
    <row r="16" customFormat="false" ht="12.75" hidden="false" customHeight="false" outlineLevel="1" collapsed="false">
      <c r="A16" s="77" t="s">
        <v>55</v>
      </c>
      <c r="B16" s="78" t="s">
        <v>96</v>
      </c>
      <c r="C16" s="77" t="s">
        <v>92</v>
      </c>
      <c r="D16" s="77" t="s">
        <v>97</v>
      </c>
      <c r="E16" s="79" t="s">
        <v>95</v>
      </c>
      <c r="F16" s="77" t="s">
        <v>97</v>
      </c>
      <c r="G16" s="77" t="s">
        <v>95</v>
      </c>
    </row>
    <row r="17" customFormat="false" ht="12.75" hidden="false" customHeight="false" outlineLevel="1" collapsed="false">
      <c r="A17" s="89" t="n">
        <v>1</v>
      </c>
      <c r="B17" s="90"/>
      <c r="C17" s="91"/>
      <c r="D17" s="83"/>
      <c r="E17" s="84" t="n">
        <f aca="false">C17*D17</f>
        <v>0</v>
      </c>
      <c r="F17" s="85"/>
      <c r="G17" s="86" t="n">
        <f aca="false">C17*F17</f>
        <v>0</v>
      </c>
    </row>
    <row r="18" customFormat="false" ht="12.75" hidden="false" customHeight="false" outlineLevel="1" collapsed="false">
      <c r="A18" s="89" t="n">
        <v>2</v>
      </c>
      <c r="B18" s="90"/>
      <c r="C18" s="91"/>
      <c r="D18" s="83"/>
      <c r="E18" s="84" t="n">
        <f aca="false">C18*D18</f>
        <v>0</v>
      </c>
      <c r="F18" s="85"/>
      <c r="G18" s="86" t="n">
        <f aca="false">C18*F18</f>
        <v>0</v>
      </c>
    </row>
    <row r="19" customFormat="false" ht="12.75" hidden="false" customHeight="false" outlineLevel="1" collapsed="false">
      <c r="A19" s="89" t="n">
        <v>3</v>
      </c>
      <c r="B19" s="90"/>
      <c r="C19" s="91"/>
      <c r="D19" s="83"/>
      <c r="E19" s="84" t="n">
        <f aca="false">C19*D19</f>
        <v>0</v>
      </c>
      <c r="F19" s="85"/>
      <c r="G19" s="86" t="n">
        <f aca="false">C19*F19</f>
        <v>0</v>
      </c>
    </row>
  </sheetData>
  <mergeCells count="9">
    <mergeCell ref="A4:B4"/>
    <mergeCell ref="D4:E4"/>
    <mergeCell ref="F4:G4"/>
    <mergeCell ref="D5:E5"/>
    <mergeCell ref="F5:G5"/>
    <mergeCell ref="D6:E6"/>
    <mergeCell ref="F6:G6"/>
    <mergeCell ref="D15:E15"/>
    <mergeCell ref="F15:G15"/>
  </mergeCell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75"/>
  <cols>
    <col collapsed="false" hidden="false" max="1" min="1" style="0" width="14.7040816326531"/>
    <col collapsed="false" hidden="false" max="2" min="2" style="0" width="13.0051020408163"/>
    <col collapsed="false" hidden="false" max="3" min="3" style="0" width="13.4285714285714"/>
    <col collapsed="false" hidden="false" max="1025" min="4" style="0" width="10.7295918367347"/>
  </cols>
  <sheetData>
    <row r="1" customFormat="false" ht="12.75" hidden="false" customHeight="false" outlineLevel="0" collapsed="false">
      <c r="B1" s="0" t="s">
        <v>99</v>
      </c>
      <c r="C1" s="0" t="s">
        <v>100</v>
      </c>
    </row>
    <row r="2" customFormat="false" ht="15" hidden="false" customHeight="false" outlineLevel="0" collapsed="false">
      <c r="A2" s="92" t="s">
        <v>101</v>
      </c>
      <c r="B2" s="93" t="n">
        <v>12000</v>
      </c>
      <c r="C2" s="94" t="n">
        <f aca="false">B2/160</f>
        <v>75</v>
      </c>
    </row>
    <row r="3" customFormat="false" ht="15" hidden="false" customHeight="false" outlineLevel="0" collapsed="false">
      <c r="A3" s="92" t="s">
        <v>102</v>
      </c>
      <c r="B3" s="93" t="n">
        <v>10000</v>
      </c>
      <c r="C3" s="94" t="n">
        <f aca="false">B3/160</f>
        <v>62.5</v>
      </c>
    </row>
    <row r="4" customFormat="false" ht="15" hidden="false" customHeight="false" outlineLevel="0" collapsed="false">
      <c r="A4" s="92" t="s">
        <v>87</v>
      </c>
      <c r="B4" s="93" t="n">
        <v>8000</v>
      </c>
      <c r="C4" s="94" t="n">
        <f aca="false">B4/160</f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2016-02-12T17:22:16Z</dcterms:created>
  <dc:creator>Qualtop Sistemas</dc:creator>
  <dc:language>es-MX</dc:language>
  <cp:lastPrinted>2016-02-22T18:41:36Z</cp:lastPrinted>
  <dcterms:modified xsi:type="dcterms:W3CDTF">2016-03-09T08:48:28Z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