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155" tabRatio="821" activeTab="3"/>
  </bookViews>
  <sheets>
    <sheet name="DescripcionesInstrucciones" sheetId="1" r:id="rId1"/>
    <sheet name="Estimación de Tamaño" sheetId="2" r:id="rId2"/>
    <sheet name="Estimación de Esfuerzo" sheetId="3" r:id="rId3"/>
    <sheet name="Costos" sheetId="4" r:id="rId4"/>
    <sheet name="CostoxHora" sheetId="5" state="hidden" r:id="rId5"/>
  </sheets>
  <definedNames>
    <definedName name="Complej.">#REF!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/>
  <c r="D15" i="4" l="1"/>
  <c r="D14"/>
  <c r="D13"/>
  <c r="D12"/>
  <c r="D11"/>
  <c r="D10"/>
  <c r="D9"/>
  <c r="C4" i="5"/>
  <c r="C3"/>
  <c r="C2"/>
  <c r="B15" i="4" l="1"/>
  <c r="B14"/>
  <c r="B13"/>
  <c r="B12"/>
  <c r="B11"/>
  <c r="B10"/>
  <c r="B9"/>
  <c r="E20" i="3"/>
  <c r="E11"/>
  <c r="E5"/>
  <c r="G20" i="4" l="1"/>
  <c r="E20"/>
  <c r="G19"/>
  <c r="E19"/>
  <c r="G18"/>
  <c r="E18"/>
  <c r="C16"/>
  <c r="F15"/>
  <c r="F14"/>
  <c r="F13"/>
  <c r="F12"/>
  <c r="F11"/>
  <c r="F10"/>
  <c r="F9"/>
  <c r="P32" i="2"/>
  <c r="Q32" s="1"/>
  <c r="N32"/>
  <c r="E32"/>
  <c r="P31"/>
  <c r="N31"/>
  <c r="E31"/>
  <c r="P30"/>
  <c r="N30"/>
  <c r="E30"/>
  <c r="P29"/>
  <c r="N29"/>
  <c r="E29"/>
  <c r="P28"/>
  <c r="Q28" s="1"/>
  <c r="N28"/>
  <c r="E28"/>
  <c r="P27"/>
  <c r="N27"/>
  <c r="E27"/>
  <c r="P25"/>
  <c r="N25"/>
  <c r="E25"/>
  <c r="P24"/>
  <c r="N24"/>
  <c r="E24"/>
  <c r="P23"/>
  <c r="Q23" s="1"/>
  <c r="N23"/>
  <c r="E23"/>
  <c r="P22"/>
  <c r="N22"/>
  <c r="E22"/>
  <c r="P21"/>
  <c r="N21"/>
  <c r="E21"/>
  <c r="P20"/>
  <c r="N20"/>
  <c r="E20"/>
  <c r="P19"/>
  <c r="Q19" s="1"/>
  <c r="N19"/>
  <c r="E19"/>
  <c r="P18"/>
  <c r="N18"/>
  <c r="E18"/>
  <c r="P17"/>
  <c r="N17"/>
  <c r="E17"/>
  <c r="P16"/>
  <c r="N16"/>
  <c r="E16"/>
  <c r="P15"/>
  <c r="Q15" s="1"/>
  <c r="N15"/>
  <c r="E15"/>
  <c r="P14"/>
  <c r="N14"/>
  <c r="E14"/>
  <c r="P13"/>
  <c r="N13"/>
  <c r="E13"/>
  <c r="P12"/>
  <c r="N12"/>
  <c r="E12"/>
  <c r="P11"/>
  <c r="Q11" s="1"/>
  <c r="N11"/>
  <c r="E11"/>
  <c r="P10"/>
  <c r="N10"/>
  <c r="E10"/>
  <c r="P9"/>
  <c r="N9"/>
  <c r="E9"/>
  <c r="P8"/>
  <c r="N8"/>
  <c r="E8"/>
  <c r="P7"/>
  <c r="Q7" s="1"/>
  <c r="N7"/>
  <c r="E7"/>
  <c r="P6"/>
  <c r="N6"/>
  <c r="E6"/>
  <c r="P5"/>
  <c r="Q6" l="1"/>
  <c r="Q10"/>
  <c r="Q14"/>
  <c r="Q18"/>
  <c r="Q22"/>
  <c r="Q27"/>
  <c r="Q31"/>
  <c r="Q9"/>
  <c r="Q13"/>
  <c r="Q17"/>
  <c r="Q21"/>
  <c r="Q25"/>
  <c r="Q30"/>
  <c r="N3"/>
  <c r="C18" i="3" s="1"/>
  <c r="Q8" i="2"/>
  <c r="Q12"/>
  <c r="Q16"/>
  <c r="Q20"/>
  <c r="Q24"/>
  <c r="Q29"/>
  <c r="F16" i="4"/>
  <c r="Q5" i="2"/>
  <c r="Q3" s="1"/>
  <c r="D18" i="3" s="1"/>
  <c r="D16" i="4"/>
  <c r="F15" i="3" l="1"/>
  <c r="C11" i="4" s="1"/>
  <c r="F25" i="3"/>
  <c r="C14" i="4" s="1"/>
  <c r="F24" i="3"/>
  <c r="C13" i="4" s="1"/>
  <c r="F26" i="3"/>
  <c r="C15" i="4" s="1"/>
  <c r="G15" s="1"/>
  <c r="F20" i="3"/>
  <c r="C12" i="4" s="1"/>
  <c r="E12" s="1"/>
  <c r="F5" i="3"/>
  <c r="F11"/>
  <c r="C10" i="4" s="1"/>
  <c r="E11"/>
  <c r="G11"/>
  <c r="E14"/>
  <c r="G14"/>
  <c r="G12"/>
  <c r="E10"/>
  <c r="G10"/>
  <c r="E15" l="1"/>
  <c r="E13"/>
  <c r="G13"/>
  <c r="C9"/>
  <c r="F28" i="3"/>
  <c r="F3"/>
  <c r="G9" i="4" l="1"/>
  <c r="F7" s="1"/>
  <c r="F5" s="1"/>
  <c r="E9"/>
  <c r="D7" s="1"/>
  <c r="D5" s="1"/>
  <c r="C7"/>
  <c r="C5" s="1"/>
</calcChain>
</file>

<file path=xl/comments1.xml><?xml version="1.0" encoding="utf-8"?>
<comments xmlns="http://schemas.openxmlformats.org/spreadsheetml/2006/main">
  <authors>
    <author>Adriana Robles</author>
    <author>Pablo A. De Ninnis</author>
    <author>Maria Esther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>Funcionalidad:</t>
        </r>
        <r>
          <rPr>
            <sz val="8"/>
            <color indexed="81"/>
            <rFont val="Tahoma"/>
            <family val="2"/>
          </rPr>
          <t xml:space="preserve">
D: Documento
Co: Consulta
R: Reporte
P: Proceso</t>
        </r>
      </text>
    </comment>
    <comment ref="E4" authorId="1">
      <text>
        <r>
          <rPr>
            <b/>
            <sz val="8"/>
            <color indexed="81"/>
            <rFont val="Tahoma"/>
            <family val="2"/>
          </rPr>
          <t>Complejidad:</t>
        </r>
        <r>
          <rPr>
            <sz val="8"/>
            <color indexed="81"/>
            <rFont val="Tahoma"/>
            <family val="2"/>
          </rPr>
          <t xml:space="preserve">
4-6: Simple
7-9: Medio
10-19: Complejo
&gt; 20: Muy Complejo</t>
        </r>
      </text>
    </comment>
    <comment ref="F4" authorId="1">
      <text>
        <r>
          <rPr>
            <b/>
            <sz val="8"/>
            <color indexed="81"/>
            <rFont val="Tahoma"/>
            <family val="2"/>
          </rPr>
          <t xml:space="preserve">Cantidad de Operaciones (CO):
</t>
        </r>
        <r>
          <rPr>
            <sz val="8"/>
            <color indexed="81"/>
            <rFont val="Tahoma"/>
            <family val="2"/>
          </rPr>
          <t>Cantidad de lecturas, escrituras, validaciones y cálculos que realizará el requerimiento.</t>
        </r>
      </text>
    </comment>
    <comment ref="G4" authorId="1">
      <text>
        <r>
          <rPr>
            <b/>
            <sz val="8"/>
            <color indexed="81"/>
            <rFont val="Tahoma"/>
            <family val="2"/>
          </rPr>
          <t xml:space="preserve">Entidades Internas (EI):
</t>
        </r>
        <r>
          <rPr>
            <sz val="8"/>
            <color indexed="81"/>
            <rFont val="Tahoma"/>
            <family val="2"/>
          </rPr>
          <t>Cantidad de objetos propios de la aplicación que interactuarán en el requerimiento.</t>
        </r>
      </text>
    </comment>
    <comment ref="H4" authorId="1">
      <text>
        <r>
          <rPr>
            <b/>
            <sz val="8"/>
            <color indexed="81"/>
            <rFont val="Tahoma"/>
            <family val="2"/>
          </rPr>
          <t xml:space="preserve">Entidades Externas (EE):
</t>
        </r>
        <r>
          <rPr>
            <sz val="8"/>
            <color indexed="81"/>
            <rFont val="Tahoma"/>
            <family val="2"/>
          </rPr>
          <t>Cantidad de objetos de otras aplicaciones que interactuarán en el requerimiento.</t>
        </r>
      </text>
    </comment>
    <comment ref="I4" authorId="1">
      <text>
        <r>
          <rPr>
            <b/>
            <sz val="8"/>
            <color indexed="81"/>
            <rFont val="Tahoma"/>
            <family val="2"/>
          </rPr>
          <t xml:space="preserve">Optimización (O):
</t>
        </r>
        <r>
          <rPr>
            <sz val="8"/>
            <color indexed="81"/>
            <rFont val="Tahoma"/>
            <family val="2"/>
          </rPr>
          <t>Optimizaciones especiales que requiere el requerimiento.  Valores posibles:
1 -&gt; Ninguna
1.1 -&gt; Concurrencia
1.2 -&gt; Tunning
1.3 -&gt; Ambas</t>
        </r>
      </text>
    </comment>
    <comment ref="J4" authorId="1">
      <text>
        <r>
          <rPr>
            <b/>
            <sz val="8"/>
            <color indexed="81"/>
            <rFont val="Tahoma"/>
            <family val="2"/>
          </rPr>
          <t xml:space="preserve">Reusabilidad (R):
</t>
        </r>
        <r>
          <rPr>
            <sz val="8"/>
            <color indexed="81"/>
            <rFont val="Tahoma"/>
            <family val="2"/>
          </rPr>
          <t>Reutilización de componentes y herramientas ya desarrolladas.  Valores posibles:
0.2 -&gt; Alta
0.5 -&gt; Media
0.85 -&gt; Escasa
1 -&gt; Nula</t>
        </r>
      </text>
    </comment>
    <comment ref="K4" authorId="1">
      <text>
        <r>
          <rPr>
            <b/>
            <sz val="8"/>
            <color indexed="81"/>
            <rFont val="Tahoma"/>
            <family val="2"/>
          </rPr>
          <t xml:space="preserve">Dominio (D):
</t>
        </r>
        <r>
          <rPr>
            <sz val="8"/>
            <color indexed="81"/>
            <rFont val="Tahoma"/>
            <family val="2"/>
          </rPr>
          <t>Conocimiento que se posee sobre el dominio del problema.  Valores posibles:
0.5 -&gt; Conocimiento Alto
0.75 -&gt; Conocimiento Medio
1 -&gt; Sin conocimiento</t>
        </r>
      </text>
    </comment>
    <comment ref="L4" authorId="1">
      <text>
        <r>
          <rPr>
            <b/>
            <sz val="8"/>
            <color indexed="81"/>
            <rFont val="Tahoma"/>
            <family val="2"/>
          </rPr>
          <t xml:space="preserve">Testing Unitario (TU):
</t>
        </r>
        <r>
          <rPr>
            <sz val="8"/>
            <color indexed="81"/>
            <rFont val="Tahoma"/>
            <family val="2"/>
          </rPr>
          <t>Realización de testing unitario.  Valores posibles:
1 -&gt; Sin Testing
1.5 -&gt; Con Testing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 xml:space="preserve">Documentación Específica (DE):
</t>
        </r>
        <r>
          <rPr>
            <sz val="8"/>
            <color indexed="81"/>
            <rFont val="Tahoma"/>
            <family val="2"/>
          </rPr>
          <t>Confección de documentación específica no estándar.  Valores posibles:
1 -&gt; No
1.5 -&gt; Sí</t>
        </r>
      </text>
    </comment>
    <comment ref="N4" authorId="1">
      <text>
        <r>
          <rPr>
            <b/>
            <sz val="8"/>
            <color indexed="81"/>
            <rFont val="Tahoma"/>
            <family val="2"/>
          </rPr>
          <t xml:space="preserve">Tamaño del Caso de Uso: (TAM)
</t>
        </r>
        <r>
          <rPr>
            <sz val="8"/>
            <color indexed="81"/>
            <rFont val="Tahoma"/>
            <family val="2"/>
          </rPr>
          <t>(CO+EI+EE) * O * R * D * TU * DE</t>
        </r>
      </text>
    </comment>
    <comment ref="O4" authorId="1">
      <text>
        <r>
          <rPr>
            <b/>
            <sz val="8"/>
            <color indexed="81"/>
            <rFont val="Tahoma"/>
            <family val="2"/>
          </rPr>
          <t xml:space="preserve">Ajuste por Tecnología(T):
</t>
        </r>
        <r>
          <rPr>
            <sz val="8"/>
            <color indexed="81"/>
            <rFont val="Tahoma"/>
            <family val="2"/>
          </rPr>
          <t xml:space="preserve">1 = Java, Flex4
1.5 = C#, PHP, .Net, HTML5, otros
</t>
        </r>
      </text>
    </comment>
    <comment ref="P4" authorId="2">
      <text>
        <r>
          <rPr>
            <b/>
            <sz val="8"/>
            <color indexed="81"/>
            <rFont val="Tahoma"/>
            <family val="2"/>
          </rPr>
          <t xml:space="preserve">Factor de Ajuste.
1-&gt; Proceso
0.8 -&gt; Documento
0.5-&gt; Consulta, Reporte, Catalogo
</t>
        </r>
      </text>
    </comment>
    <comment ref="Q4" authorId="1">
      <text>
        <r>
          <rPr>
            <b/>
            <sz val="8"/>
            <color indexed="81"/>
            <rFont val="Tahoma"/>
            <family val="2"/>
          </rPr>
          <t>Tamaño Ajustado por Tecnología (TAMA):</t>
        </r>
        <r>
          <rPr>
            <sz val="8"/>
            <color indexed="81"/>
            <rFont val="Tahoma"/>
            <family val="2"/>
          </rPr>
          <t xml:space="preserve">
TAM * T * FA</t>
        </r>
      </text>
    </comment>
    <comment ref="C26" authorId="1">
      <text>
        <r>
          <rPr>
            <b/>
            <sz val="8"/>
            <color indexed="81"/>
            <rFont val="Tahoma"/>
            <family val="2"/>
          </rPr>
          <t xml:space="preserve">Nombre de Adicionales:
</t>
        </r>
        <r>
          <rPr>
            <sz val="8"/>
            <color indexed="81"/>
            <rFont val="Tahoma"/>
            <family val="2"/>
          </rPr>
          <t>Actividades adicionales de implementación que entran dentro del control del proyecto (influencian los demás workflows)</t>
        </r>
      </text>
    </comment>
    <comment ref="N26" authorId="1">
      <text>
        <r>
          <rPr>
            <b/>
            <sz val="8"/>
            <color indexed="81"/>
            <rFont val="Tahoma"/>
            <family val="2"/>
          </rPr>
          <t xml:space="preserve">Tamaño del Adicional: (TAM)
</t>
        </r>
        <r>
          <rPr>
            <sz val="8"/>
            <color indexed="81"/>
            <rFont val="Tahoma"/>
            <family val="2"/>
          </rPr>
          <t>Cantidad de Horas que insumo la actividad</t>
        </r>
      </text>
    </comment>
    <comment ref="Q26" authorId="1">
      <text>
        <r>
          <rPr>
            <b/>
            <sz val="8"/>
            <color indexed="81"/>
            <rFont val="Tahoma"/>
            <family val="2"/>
          </rPr>
          <t>Tamaño Ajustado por Tecnología (TAMA):</t>
        </r>
        <r>
          <rPr>
            <sz val="8"/>
            <color indexed="81"/>
            <rFont val="Tahoma"/>
            <family val="2"/>
          </rPr>
          <t xml:space="preserve">
TAM * T</t>
        </r>
      </text>
    </comment>
  </commentList>
</comments>
</file>

<file path=xl/comments2.xml><?xml version="1.0" encoding="utf-8"?>
<comments xmlns="http://schemas.openxmlformats.org/spreadsheetml/2006/main">
  <authors>
    <author>Pablo A. De Ninnis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Tamaño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Tamaño Ajustado (TAMA)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 xml:space="preserve">%:
</t>
        </r>
        <r>
          <rPr>
            <sz val="8"/>
            <color indexed="81"/>
            <rFont val="Tahoma"/>
            <family val="2"/>
          </rPr>
          <t>Esfuerzo en workflows principales y de soporte con respecto al workflow de implementación.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 xml:space="preserve">Esfuerzo:
</t>
        </r>
        <r>
          <rPr>
            <sz val="8"/>
            <color indexed="81"/>
            <rFont val="Tahoma"/>
            <family val="2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<sst xmlns="http://schemas.openxmlformats.org/spreadsheetml/2006/main" count="135" uniqueCount="95">
  <si>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</si>
  <si>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</si>
  <si>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</si>
  <si>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</si>
  <si>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</si>
  <si>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</si>
  <si>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</si>
  <si>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</si>
  <si>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</si>
  <si>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</si>
  <si>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</si>
  <si>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</si>
  <si>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</si>
  <si>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</si>
  <si>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</si>
  <si>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</si>
  <si>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</si>
  <si>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</si>
  <si>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</si>
  <si>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</si>
  <si>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</si>
  <si>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</si>
  <si>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</si>
  <si>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</si>
  <si>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</si>
  <si>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</si>
  <si>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</si>
  <si>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</si>
  <si>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</si>
  <si>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</si>
  <si>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</si>
  <si>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</si>
  <si>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 xml:space="preserve">Documentación Específica (DE):
Confección de documentación específica no estándar. 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</si>
  <si>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</si>
  <si>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</si>
  <si>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</si>
  <si>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</si>
  <si>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</si>
  <si>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</si>
  <si>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</si>
  <si>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</si>
  <si>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</si>
  <si>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</si>
  <si>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</si>
  <si>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</si>
  <si>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</si>
  <si>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</si>
  <si>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</si>
  <si>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</si>
  <si>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</si>
  <si>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Nº</t>
  </si>
  <si>
    <t>Nombre del Requerimiento</t>
  </si>
  <si>
    <t>Nombre de Requerimientos Adicionales</t>
  </si>
  <si>
    <t xml:space="preserve"> </t>
  </si>
  <si>
    <t>Esfuerzo</t>
  </si>
  <si>
    <t>Desarrollo</t>
  </si>
  <si>
    <t>Administración de la Configuración</t>
  </si>
  <si>
    <t>Total Estimación de Esfuerzo</t>
  </si>
  <si>
    <t>HS</t>
  </si>
  <si>
    <t>COSTO</t>
  </si>
  <si>
    <t>TOTAL</t>
  </si>
  <si>
    <t>Nombre</t>
  </si>
  <si>
    <t>$/HS</t>
  </si>
  <si>
    <t>Requerimientos</t>
  </si>
  <si>
    <t>Entrega</t>
  </si>
  <si>
    <t>Calidad</t>
  </si>
  <si>
    <t>PRECIO DE VENTA</t>
  </si>
  <si>
    <t>Levantar requerimientos</t>
  </si>
  <si>
    <t>Analizar requerimientos</t>
  </si>
  <si>
    <t>Generar estimación</t>
  </si>
  <si>
    <t>Generar matriz de rastreabilidad</t>
  </si>
  <si>
    <t>Generar Propuesta</t>
  </si>
  <si>
    <t>Generar Plan de Proyecto</t>
  </si>
  <si>
    <t>Generar cronograma</t>
  </si>
  <si>
    <t>Presentación de Kick Off</t>
  </si>
  <si>
    <t>Realizar diseño</t>
  </si>
  <si>
    <t>Realizar Plan de pruebas</t>
  </si>
  <si>
    <t>Realizar pruebas</t>
  </si>
  <si>
    <t>Codificar</t>
  </si>
  <si>
    <t>Realizar integración</t>
  </si>
  <si>
    <t>Instalar en producción</t>
  </si>
  <si>
    <t>Cerrar Proyecto</t>
  </si>
  <si>
    <t>Cambios</t>
  </si>
  <si>
    <t>WBS</t>
  </si>
  <si>
    <t>Esfuerzo en actividades principales y de soporte con respecto al ciclo de desarrollo.</t>
  </si>
  <si>
    <t>Monitoreo y Métricas</t>
  </si>
  <si>
    <t>Optimización (O): Optimizaciones especiales que requiere el requerimiento.</t>
  </si>
  <si>
    <t>Se estiman los costos en base a la estimación de esfuerzo.</t>
  </si>
  <si>
    <t>Planeación</t>
  </si>
  <si>
    <t>Costos</t>
  </si>
  <si>
    <t>Programador</t>
  </si>
  <si>
    <t>Líder de Proyecto</t>
  </si>
  <si>
    <t>Sueldo Base</t>
  </si>
  <si>
    <t>Costo por Hora</t>
  </si>
  <si>
    <t>D: Documento
Co: Consulta
R: Reporte
P:Proceso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</si>
</sst>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0.0"/>
    <numFmt numFmtId="165" formatCode="_-* #,##0.00\ _p_t_a_-;\-* #,##0.00\ _p_t_a_-;_-* &quot;-&quot;??\ _p_t_a_-;_-@_-"/>
    <numFmt numFmtId="166" formatCode="[$$-2C0A]\ #,##0"/>
    <numFmt numFmtId="167" formatCode="&quot;$&quot;\ #,##0.00"/>
    <numFmt numFmtId="168" formatCode="[$$-2C0A]\ #,##0.0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Gill Sans MT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Segoe UI"/>
      <family val="2"/>
    </font>
    <font>
      <sz val="11"/>
      <name val="Segoe UI"/>
      <family val="2"/>
    </font>
    <font>
      <u/>
      <sz val="10"/>
      <name val="Segoe UI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Arial Narrow"/>
      <family val="2"/>
    </font>
    <font>
      <sz val="12"/>
      <color indexed="9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indexed="9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sz val="10"/>
      <color theme="0"/>
      <name val="Arial Narrow"/>
      <family val="2"/>
    </font>
    <font>
      <u/>
      <sz val="10"/>
      <name val="Arial Narrow"/>
      <family val="2"/>
    </font>
    <font>
      <sz val="11"/>
      <color indexed="9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0"/>
      <name val="Gill Sans MT"/>
      <family val="2"/>
    </font>
  </fonts>
  <fills count="9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6989A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165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7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11" fillId="5" borderId="0" xfId="3" applyFont="1" applyFill="1" applyBorder="1" applyAlignment="1">
      <alignment vertical="center"/>
    </xf>
    <xf numFmtId="0" fontId="12" fillId="6" borderId="0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2" fontId="13" fillId="2" borderId="1" xfId="0" applyNumberFormat="1" applyFont="1" applyFill="1" applyBorder="1" applyAlignment="1">
      <alignment horizontal="center" vertical="center"/>
    </xf>
    <xf numFmtId="9" fontId="13" fillId="2" borderId="1" xfId="5" applyFont="1" applyFill="1" applyBorder="1" applyAlignment="1">
      <alignment horizontal="center" vertical="center"/>
    </xf>
    <xf numFmtId="4" fontId="13" fillId="2" borderId="1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right" vertical="center"/>
    </xf>
    <xf numFmtId="4" fontId="13" fillId="0" borderId="1" xfId="0" applyNumberFormat="1" applyFont="1" applyFill="1" applyBorder="1" applyAlignment="1">
      <alignment horizontal="right" vertical="center"/>
    </xf>
    <xf numFmtId="9" fontId="13" fillId="2" borderId="1" xfId="0" applyNumberFormat="1" applyFont="1" applyFill="1" applyBorder="1" applyAlignment="1">
      <alignment horizontal="right" vertical="center"/>
    </xf>
    <xf numFmtId="4" fontId="13" fillId="0" borderId="1" xfId="0" applyNumberFormat="1" applyFont="1" applyFill="1" applyBorder="1" applyAlignment="1">
      <alignment vertical="center"/>
    </xf>
    <xf numFmtId="4" fontId="13" fillId="2" borderId="1" xfId="0" applyNumberFormat="1" applyFont="1" applyFill="1" applyBorder="1" applyAlignment="1">
      <alignment vertical="center"/>
    </xf>
    <xf numFmtId="0" fontId="15" fillId="4" borderId="1" xfId="0" applyFont="1" applyFill="1" applyBorder="1" applyAlignment="1">
      <alignment horizontal="right" vertical="center"/>
    </xf>
    <xf numFmtId="4" fontId="15" fillId="4" borderId="1" xfId="0" applyNumberFormat="1" applyFont="1" applyFill="1" applyBorder="1" applyAlignment="1">
      <alignment horizontal="center" vertical="center"/>
    </xf>
    <xf numFmtId="4" fontId="13" fillId="4" borderId="1" xfId="0" applyNumberFormat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2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6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16" fillId="0" borderId="0" xfId="0" applyFont="1"/>
    <xf numFmtId="1" fontId="16" fillId="0" borderId="1" xfId="0" applyNumberFormat="1" applyFont="1" applyBorder="1" applyAlignment="1">
      <alignment horizontal="center"/>
    </xf>
    <xf numFmtId="4" fontId="19" fillId="2" borderId="1" xfId="0" applyNumberFormat="1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0" fontId="23" fillId="0" borderId="0" xfId="0" applyFont="1"/>
    <xf numFmtId="0" fontId="16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2" fillId="7" borderId="0" xfId="0" applyFont="1" applyFill="1" applyBorder="1" applyAlignment="1">
      <alignment vertical="center"/>
    </xf>
    <xf numFmtId="0" fontId="21" fillId="4" borderId="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4" fontId="14" fillId="2" borderId="1" xfId="0" applyNumberFormat="1" applyFont="1" applyFill="1" applyBorder="1" applyAlignment="1">
      <alignment horizontal="right" vertical="center"/>
    </xf>
    <xf numFmtId="164" fontId="14" fillId="2" borderId="1" xfId="0" applyNumberFormat="1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1" fontId="13" fillId="0" borderId="4" xfId="0" applyNumberFormat="1" applyFont="1" applyFill="1" applyBorder="1" applyAlignment="1">
      <alignment horizontal="right"/>
    </xf>
    <xf numFmtId="2" fontId="19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left"/>
    </xf>
    <xf numFmtId="165" fontId="19" fillId="2" borderId="1" xfId="4" applyFont="1" applyFill="1" applyBorder="1" applyAlignment="1">
      <alignment horizontal="center"/>
    </xf>
    <xf numFmtId="1" fontId="19" fillId="2" borderId="1" xfId="0" applyNumberFormat="1" applyFont="1" applyFill="1" applyBorder="1" applyAlignment="1">
      <alignment horizontal="center"/>
    </xf>
    <xf numFmtId="0" fontId="13" fillId="2" borderId="1" xfId="0" applyFont="1" applyFill="1" applyBorder="1"/>
    <xf numFmtId="166" fontId="16" fillId="0" borderId="1" xfId="0" applyNumberFormat="1" applyFont="1" applyBorder="1" applyAlignment="1">
      <alignment horizontal="right"/>
    </xf>
    <xf numFmtId="165" fontId="19" fillId="2" borderId="1" xfId="4" applyFont="1" applyFill="1" applyBorder="1"/>
    <xf numFmtId="166" fontId="16" fillId="0" borderId="1" xfId="0" applyNumberFormat="1" applyFont="1" applyBorder="1"/>
    <xf numFmtId="166" fontId="19" fillId="2" borderId="1" xfId="0" applyNumberFormat="1" applyFont="1" applyFill="1" applyBorder="1"/>
    <xf numFmtId="2" fontId="16" fillId="0" borderId="1" xfId="0" applyNumberFormat="1" applyFont="1" applyBorder="1"/>
    <xf numFmtId="2" fontId="16" fillId="0" borderId="1" xfId="0" applyNumberFormat="1" applyFont="1" applyBorder="1" applyAlignment="1">
      <alignment horizontal="right"/>
    </xf>
    <xf numFmtId="165" fontId="16" fillId="0" borderId="0" xfId="4" applyFont="1"/>
    <xf numFmtId="0" fontId="12" fillId="6" borderId="0" xfId="0" applyFont="1" applyFill="1" applyBorder="1"/>
    <xf numFmtId="2" fontId="25" fillId="6" borderId="1" xfId="0" applyNumberFormat="1" applyFont="1" applyFill="1" applyBorder="1" applyAlignment="1">
      <alignment horizontal="center"/>
    </xf>
    <xf numFmtId="2" fontId="25" fillId="6" borderId="1" xfId="0" applyNumberFormat="1" applyFont="1" applyFill="1" applyBorder="1" applyAlignment="1">
      <alignment horizontal="left"/>
    </xf>
    <xf numFmtId="4" fontId="25" fillId="6" borderId="1" xfId="0" applyNumberFormat="1" applyFont="1" applyFill="1" applyBorder="1" applyAlignment="1">
      <alignment horizontal="center"/>
    </xf>
    <xf numFmtId="2" fontId="26" fillId="6" borderId="1" xfId="0" applyNumberFormat="1" applyFont="1" applyFill="1" applyBorder="1" applyAlignment="1">
      <alignment horizontal="left"/>
    </xf>
    <xf numFmtId="4" fontId="26" fillId="6" borderId="1" xfId="0" applyNumberFormat="1" applyFont="1" applyFill="1" applyBorder="1" applyAlignment="1">
      <alignment horizontal="center"/>
    </xf>
    <xf numFmtId="2" fontId="26" fillId="6" borderId="1" xfId="0" applyNumberFormat="1" applyFont="1" applyFill="1" applyBorder="1" applyAlignment="1">
      <alignment horizontal="center"/>
    </xf>
    <xf numFmtId="2" fontId="19" fillId="8" borderId="1" xfId="0" applyNumberFormat="1" applyFont="1" applyFill="1" applyBorder="1" applyAlignment="1">
      <alignment horizontal="center" vertical="center"/>
    </xf>
    <xf numFmtId="0" fontId="27" fillId="0" borderId="0" xfId="0" applyFont="1"/>
    <xf numFmtId="165" fontId="27" fillId="0" borderId="0" xfId="4" applyFont="1"/>
    <xf numFmtId="43" fontId="27" fillId="0" borderId="0" xfId="0" applyNumberFormat="1" applyFont="1"/>
    <xf numFmtId="168" fontId="16" fillId="0" borderId="1" xfId="0" applyNumberFormat="1" applyFont="1" applyBorder="1" applyAlignment="1">
      <alignment horizontal="right"/>
    </xf>
    <xf numFmtId="0" fontId="21" fillId="5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right" vertical="center"/>
    </xf>
    <xf numFmtId="2" fontId="13" fillId="0" borderId="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167" fontId="13" fillId="0" borderId="4" xfId="0" applyNumberFormat="1" applyFont="1" applyFill="1" applyBorder="1" applyAlignment="1">
      <alignment horizontal="center"/>
    </xf>
    <xf numFmtId="167" fontId="13" fillId="0" borderId="5" xfId="0" applyNumberFormat="1" applyFont="1" applyFill="1" applyBorder="1" applyAlignment="1">
      <alignment horizontal="center"/>
    </xf>
    <xf numFmtId="2" fontId="19" fillId="8" borderId="3" xfId="0" applyNumberFormat="1" applyFont="1" applyFill="1" applyBorder="1" applyAlignment="1">
      <alignment horizontal="center"/>
    </xf>
    <xf numFmtId="2" fontId="19" fillId="8" borderId="5" xfId="0" applyNumberFormat="1" applyFont="1" applyFill="1" applyBorder="1" applyAlignment="1">
      <alignment horizontal="center"/>
    </xf>
    <xf numFmtId="2" fontId="19" fillId="8" borderId="1" xfId="0" applyNumberFormat="1" applyFont="1" applyFill="1" applyBorder="1" applyAlignment="1">
      <alignment horizontal="center" vertical="center"/>
    </xf>
    <xf numFmtId="166" fontId="25" fillId="6" borderId="3" xfId="0" applyNumberFormat="1" applyFont="1" applyFill="1" applyBorder="1" applyAlignment="1">
      <alignment horizontal="center"/>
    </xf>
    <xf numFmtId="166" fontId="25" fillId="6" borderId="5" xfId="0" applyNumberFormat="1" applyFont="1" applyFill="1" applyBorder="1" applyAlignment="1">
      <alignment horizontal="center"/>
    </xf>
    <xf numFmtId="166" fontId="26" fillId="6" borderId="3" xfId="0" applyNumberFormat="1" applyFont="1" applyFill="1" applyBorder="1" applyAlignment="1">
      <alignment horizontal="center"/>
    </xf>
    <xf numFmtId="166" fontId="26" fillId="6" borderId="5" xfId="0" applyNumberFormat="1" applyFont="1" applyFill="1" applyBorder="1" applyAlignment="1">
      <alignment horizontal="center"/>
    </xf>
    <xf numFmtId="166" fontId="26" fillId="6" borderId="1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</cellXfs>
  <cellStyles count="6">
    <cellStyle name="Millares 2" xfId="4"/>
    <cellStyle name="Normal" xfId="0" builtinId="0"/>
    <cellStyle name="Normal 3" xfId="2"/>
    <cellStyle name="Normal 5" xfId="1"/>
    <cellStyle name="Normal 5 2" xfId="3"/>
    <cellStyle name="Porcentual" xfId="5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theme="1" tint="0.24994659260841701"/>
        </left>
        <right/>
        <top style="thin">
          <color theme="1" tint="0.24994659260841701"/>
        </top>
        <bottom style="thin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readingOrder="0"/>
      <border diagonalUp="0" diagonalDown="0"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readingOrder="0"/>
      <border diagonalUp="0" diagonalDown="0">
        <left/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</border>
    </dxf>
    <dxf>
      <border outline="0">
        <bottom style="thin">
          <color theme="1" tint="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theme="1" tint="0.24994659260841701"/>
        </left>
        <right style="thin">
          <color theme="1" tint="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vertical="center" textRotation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relativeIndent="255" justifyLastLine="0" shrinkToFit="0" readingOrder="0"/>
    </dxf>
    <dxf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rgb="FFDFDFDF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rgb="FF78CFDF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Estilo de tabla 1" pivot="0" count="3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2269066</xdr:colOff>
      <xdr:row>0</xdr:row>
      <xdr:rowOff>0</xdr:rowOff>
    </xdr:from>
    <xdr:to>
      <xdr:col>4</xdr:col>
      <xdr:colOff>366713</xdr:colOff>
      <xdr:row>0</xdr:row>
      <xdr:rowOff>824889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49" y="0"/>
          <a:ext cx="250031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129117</xdr:colOff>
      <xdr:row>0</xdr:row>
      <xdr:rowOff>8467</xdr:rowOff>
    </xdr:from>
    <xdr:to>
      <xdr:col>17</xdr:col>
      <xdr:colOff>185739</xdr:colOff>
      <xdr:row>0</xdr:row>
      <xdr:rowOff>833356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2117" y="8467"/>
          <a:ext cx="2501372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726282</xdr:colOff>
      <xdr:row>0</xdr:row>
      <xdr:rowOff>11906</xdr:rowOff>
    </xdr:from>
    <xdr:to>
      <xdr:col>6</xdr:col>
      <xdr:colOff>250033</xdr:colOff>
      <xdr:row>0</xdr:row>
      <xdr:rowOff>836795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27032" y="11906"/>
          <a:ext cx="250031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0</xdr:row>
      <xdr:rowOff>19050</xdr:rowOff>
    </xdr:from>
    <xdr:to>
      <xdr:col>7</xdr:col>
      <xdr:colOff>233364</xdr:colOff>
      <xdr:row>0</xdr:row>
      <xdr:rowOff>843939</xdr:rowOff>
    </xdr:to>
    <xdr:pic>
      <xdr:nvPicPr>
        <xdr:cNvPr id="3" name="2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5575" y="19050"/>
          <a:ext cx="2500314" cy="8248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7:D22" totalsRowShown="0" headerRowDxfId="9" dataDxfId="8">
  <tableColumns count="3">
    <tableColumn id="1" name="Criterio" dataDxfId="7"/>
    <tableColumn id="2" name="Descripción" dataDxfId="6"/>
    <tableColumn id="3" name="Resultado esperado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7:D28" totalsRowShown="0" headerRowDxfId="4" headerRowBorderDxfId="3">
  <tableColumns count="3">
    <tableColumn id="1" name="Criterio" dataDxfId="2"/>
    <tableColumn id="2" name="Descripción" dataDxfId="1"/>
    <tableColumn id="3" name="Resultado espera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zoomScale="90" zoomScaleNormal="90" workbookViewId="0">
      <selection activeCell="D10" sqref="D10"/>
    </sheetView>
  </sheetViews>
  <sheetFormatPr baseColWidth="10" defaultRowHeight="12.75"/>
  <cols>
    <col min="1" max="1" width="1.85546875" style="29" customWidth="1"/>
    <col min="2" max="2" width="13.42578125" style="29" customWidth="1"/>
    <col min="3" max="3" width="35.7109375" style="29" bestFit="1" customWidth="1"/>
    <col min="4" max="4" width="30.28515625" style="29" customWidth="1"/>
    <col min="5" max="16384" width="11.42578125" style="29"/>
  </cols>
  <sheetData>
    <row r="1" spans="1:14" ht="67.5" customHeight="1"/>
    <row r="2" spans="1:14" ht="18">
      <c r="A2" s="28"/>
      <c r="B2" s="30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5.7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ht="15" customHeight="1">
      <c r="B4" s="99" t="s">
        <v>1</v>
      </c>
      <c r="C4" s="99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4" s="37" customFormat="1" ht="16.5">
      <c r="B5" s="37" t="s">
        <v>2</v>
      </c>
    </row>
    <row r="7" spans="1:14" s="32" customFormat="1" ht="18" customHeight="1">
      <c r="B7" s="33" t="s">
        <v>3</v>
      </c>
      <c r="C7" s="34" t="s">
        <v>4</v>
      </c>
      <c r="D7" s="35" t="s">
        <v>5</v>
      </c>
    </row>
    <row r="8" spans="1:14" ht="66">
      <c r="B8" s="38" t="s">
        <v>6</v>
      </c>
      <c r="C8" s="39" t="s">
        <v>7</v>
      </c>
      <c r="D8" s="40" t="s">
        <v>94</v>
      </c>
    </row>
    <row r="9" spans="1:14" ht="66">
      <c r="B9" s="38" t="s">
        <v>8</v>
      </c>
      <c r="C9" s="39" t="s">
        <v>9</v>
      </c>
      <c r="D9" s="40" t="s">
        <v>10</v>
      </c>
    </row>
    <row r="10" spans="1:14" ht="49.5">
      <c r="B10" s="38" t="s">
        <v>11</v>
      </c>
      <c r="C10" s="41" t="s">
        <v>12</v>
      </c>
      <c r="D10" s="40" t="s">
        <v>13</v>
      </c>
    </row>
    <row r="11" spans="1:14" ht="49.5">
      <c r="B11" s="38" t="s">
        <v>14</v>
      </c>
      <c r="C11" s="41" t="s">
        <v>15</v>
      </c>
      <c r="D11" s="40" t="s">
        <v>16</v>
      </c>
    </row>
    <row r="12" spans="1:14" ht="49.5">
      <c r="B12" s="38" t="s">
        <v>17</v>
      </c>
      <c r="C12" s="41" t="s">
        <v>18</v>
      </c>
      <c r="D12" s="40" t="s">
        <v>19</v>
      </c>
    </row>
    <row r="13" spans="1:14" ht="66">
      <c r="B13" s="38" t="s">
        <v>20</v>
      </c>
      <c r="C13" s="41" t="s">
        <v>86</v>
      </c>
      <c r="D13" s="40" t="s">
        <v>21</v>
      </c>
    </row>
    <row r="14" spans="1:14" ht="66">
      <c r="B14" s="38" t="s">
        <v>22</v>
      </c>
      <c r="C14" s="42" t="s">
        <v>23</v>
      </c>
      <c r="D14" s="40" t="s">
        <v>24</v>
      </c>
    </row>
    <row r="15" spans="1:14" ht="49.5">
      <c r="B15" s="38" t="s">
        <v>25</v>
      </c>
      <c r="C15" s="41" t="s">
        <v>26</v>
      </c>
      <c r="D15" s="40" t="s">
        <v>27</v>
      </c>
    </row>
    <row r="16" spans="1:14" ht="33">
      <c r="B16" s="38" t="s">
        <v>28</v>
      </c>
      <c r="C16" s="41" t="s">
        <v>29</v>
      </c>
      <c r="D16" s="40" t="s">
        <v>30</v>
      </c>
    </row>
    <row r="17" spans="2:14" ht="49.5">
      <c r="B17" s="38" t="s">
        <v>31</v>
      </c>
      <c r="C17" s="41" t="s">
        <v>32</v>
      </c>
      <c r="D17" s="40" t="s">
        <v>33</v>
      </c>
    </row>
    <row r="18" spans="2:14" ht="16.5">
      <c r="B18" s="38" t="s">
        <v>34</v>
      </c>
      <c r="C18" s="39" t="s">
        <v>35</v>
      </c>
      <c r="D18" s="43" t="s">
        <v>36</v>
      </c>
    </row>
    <row r="19" spans="2:14" ht="33">
      <c r="B19" s="38" t="s">
        <v>37</v>
      </c>
      <c r="C19" s="39" t="s">
        <v>38</v>
      </c>
      <c r="D19" s="40" t="s">
        <v>39</v>
      </c>
    </row>
    <row r="20" spans="2:14" ht="49.5">
      <c r="B20" s="38" t="s">
        <v>40</v>
      </c>
      <c r="C20" s="39" t="s">
        <v>41</v>
      </c>
      <c r="D20" s="40" t="s">
        <v>42</v>
      </c>
    </row>
    <row r="21" spans="2:14" ht="16.5">
      <c r="B21" s="38" t="s">
        <v>43</v>
      </c>
      <c r="C21" s="39" t="s">
        <v>44</v>
      </c>
      <c r="D21" s="43" t="s">
        <v>45</v>
      </c>
    </row>
    <row r="22" spans="2:14">
      <c r="B22" s="36"/>
      <c r="C22" s="36"/>
      <c r="D22" s="36"/>
    </row>
    <row r="24" spans="2:14" s="32" customFormat="1" ht="15" customHeight="1">
      <c r="B24" s="98" t="s">
        <v>46</v>
      </c>
      <c r="C24" s="98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2:14" s="37" customFormat="1" ht="16.5">
      <c r="B25" s="37" t="s">
        <v>47</v>
      </c>
    </row>
    <row r="27" spans="2:14" ht="15.75">
      <c r="B27" s="33" t="s">
        <v>3</v>
      </c>
      <c r="C27" s="34" t="s">
        <v>4</v>
      </c>
      <c r="D27" s="35" t="s">
        <v>5</v>
      </c>
    </row>
    <row r="28" spans="2:14" ht="49.5">
      <c r="B28" s="38" t="s">
        <v>48</v>
      </c>
      <c r="C28" s="39" t="s">
        <v>49</v>
      </c>
      <c r="D28" s="40" t="s">
        <v>84</v>
      </c>
    </row>
    <row r="33" spans="2:14" s="32" customFormat="1" ht="15" customHeight="1">
      <c r="B33" s="98" t="s">
        <v>89</v>
      </c>
      <c r="C33" s="98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2:14" s="37" customFormat="1" ht="16.5">
      <c r="B34" s="37" t="s">
        <v>87</v>
      </c>
    </row>
  </sheetData>
  <mergeCells count="3">
    <mergeCell ref="B33:C33"/>
    <mergeCell ref="B24:C24"/>
    <mergeCell ref="B4:C4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35"/>
  <sheetViews>
    <sheetView showGridLines="0" zoomScale="90" zoomScaleNormal="90" workbookViewId="0">
      <pane ySplit="4" topLeftCell="A5" activePane="bottomLeft" state="frozen"/>
      <selection pane="bottomLeft" activeCell="A14" sqref="A14"/>
    </sheetView>
  </sheetViews>
  <sheetFormatPr baseColWidth="10" defaultColWidth="10.85546875" defaultRowHeight="12.75"/>
  <cols>
    <col min="1" max="1" width="4.28515625" style="52" customWidth="1"/>
    <col min="2" max="2" width="6.28515625" style="56" customWidth="1"/>
    <col min="3" max="3" width="49.7109375" style="52" customWidth="1"/>
    <col min="4" max="4" width="15.28515625" style="52" customWidth="1"/>
    <col min="5" max="5" width="13" style="52" customWidth="1"/>
    <col min="6" max="13" width="4" style="56" customWidth="1"/>
    <col min="14" max="14" width="9.85546875" style="56" customWidth="1"/>
    <col min="15" max="16" width="4.85546875" style="56" customWidth="1"/>
    <col min="17" max="17" width="9" style="56" customWidth="1"/>
    <col min="18" max="18" width="2.85546875" style="52" customWidth="1"/>
    <col min="19" max="16384" width="10.85546875" style="52"/>
  </cols>
  <sheetData>
    <row r="1" spans="1:19" ht="67.5" customHeight="1"/>
    <row r="2" spans="1:19" ht="18">
      <c r="A2" s="50"/>
      <c r="B2" s="7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51"/>
    </row>
    <row r="3" spans="1:19" ht="15.7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>
        <f>SUM(N5:N480)</f>
        <v>0</v>
      </c>
      <c r="O3" s="58"/>
      <c r="P3" s="58"/>
      <c r="Q3" s="58">
        <f>SUM(Q5:Q480)</f>
        <v>0</v>
      </c>
    </row>
    <row r="4" spans="1:19" s="53" customFormat="1" ht="18" customHeight="1">
      <c r="B4" s="59" t="s">
        <v>50</v>
      </c>
      <c r="C4" s="59" t="s">
        <v>51</v>
      </c>
      <c r="D4" s="59" t="s">
        <v>6</v>
      </c>
      <c r="E4" s="59" t="s">
        <v>8</v>
      </c>
      <c r="F4" s="59" t="s">
        <v>11</v>
      </c>
      <c r="G4" s="59" t="s">
        <v>14</v>
      </c>
      <c r="H4" s="59" t="s">
        <v>17</v>
      </c>
      <c r="I4" s="59" t="s">
        <v>20</v>
      </c>
      <c r="J4" s="59" t="s">
        <v>22</v>
      </c>
      <c r="K4" s="59" t="s">
        <v>25</v>
      </c>
      <c r="L4" s="59" t="s">
        <v>28</v>
      </c>
      <c r="M4" s="59" t="s">
        <v>31</v>
      </c>
      <c r="N4" s="59" t="s">
        <v>34</v>
      </c>
      <c r="O4" s="59" t="s">
        <v>37</v>
      </c>
      <c r="P4" s="59" t="s">
        <v>40</v>
      </c>
      <c r="Q4" s="59" t="s">
        <v>43</v>
      </c>
    </row>
    <row r="5" spans="1:19" s="51" customFormat="1" ht="15" customHeight="1">
      <c r="B5" s="62">
        <v>1</v>
      </c>
      <c r="C5" s="71"/>
      <c r="D5" s="62"/>
      <c r="E5" s="64"/>
      <c r="F5" s="65"/>
      <c r="G5" s="65"/>
      <c r="H5" s="65"/>
      <c r="I5" s="65"/>
      <c r="J5" s="65"/>
      <c r="K5" s="65"/>
      <c r="L5" s="65"/>
      <c r="M5" s="65"/>
      <c r="N5" s="67">
        <f>(F5+G5+(H5*2))*IF(I5=0,1,I5)*IF(J5=0,1,J5)*IF(K5=0,1,K5)*IF(L5=0,1,L5)*IF(M5=0,1,M5)*1.5</f>
        <v>0</v>
      </c>
      <c r="O5" s="66"/>
      <c r="P5" s="68" t="str">
        <f>IF(D5="D",0.8,IF(D5="P",1,IF(D5="R",0.5,IF(D5="Ca",0.5,IF(D5="Co",0.5,"")))))</f>
        <v/>
      </c>
      <c r="Q5" s="15">
        <f>N5*IF(O5=0,1,O5)*IF(P5="",1,P5)</f>
        <v>0</v>
      </c>
    </row>
    <row r="6" spans="1:19" s="51" customFormat="1" ht="15" customHeight="1">
      <c r="B6" s="62">
        <v>2</v>
      </c>
      <c r="C6" s="71"/>
      <c r="D6" s="62"/>
      <c r="E6" s="64" t="str">
        <f t="shared" ref="E6:E25" si="0">IF(D6="P",(IF(Q6&lt;=6,"S",(IF(Q6&lt;=8,"M",(IF(Q6&lt;=10,"C","MC")))))),(IF(D6="Ca",(IF(Q6&lt;=2,"S",(IF(Q6&lt;=3,"M",(IF(Q6&lt;=4,"C","MC")))))),(IF(D6="D",(IF(Q6&lt;=8,"S",(IF(Q6&lt;=10,"M",(IF(Q6&lt;=12,"C","MC")))))),(IF(D6="Co",(IF(Q6&lt;=4,"S",(IF(Q6&lt;=6,"M",(IF(Q6&lt;=8,"C","MC")))))),(IF(D6="R",(IF(Q6&lt;=6,"S",(IF(Q6&lt;=8,"M",(IF(Q6&lt;=10,"C","MC")))))),"")))))))))</f>
        <v/>
      </c>
      <c r="F6" s="65"/>
      <c r="G6" s="65"/>
      <c r="H6" s="65"/>
      <c r="I6" s="66"/>
      <c r="J6" s="66"/>
      <c r="K6" s="66"/>
      <c r="L6" s="66"/>
      <c r="M6" s="66"/>
      <c r="N6" s="67">
        <f t="shared" ref="N6:N25" si="1">(F6+G6+(H6*2))*IF(I6=0,1,I6)*IF(J6=0,1,J6)*IF(K6=0,1,K6)*IF(L6=0,1,L6)*IF(M6=0,1,M6)*1.5</f>
        <v>0</v>
      </c>
      <c r="O6" s="66"/>
      <c r="P6" s="68" t="str">
        <f>IF(D6="D",0.8,IF(D6="P",1,IF(D6="R",0.5,IF(D6="Ca",0.5,IF(D6="Co",0.5,"")))))</f>
        <v/>
      </c>
      <c r="Q6" s="15">
        <f t="shared" ref="Q6:Q25" si="2">N6*IF(O6=0,1,O6)*IF(P6="",1,P6)</f>
        <v>0</v>
      </c>
    </row>
    <row r="7" spans="1:19" s="51" customFormat="1" ht="15" customHeight="1">
      <c r="B7" s="62">
        <v>3</v>
      </c>
      <c r="C7" s="71"/>
      <c r="D7" s="62"/>
      <c r="E7" s="64" t="str">
        <f t="shared" si="0"/>
        <v/>
      </c>
      <c r="F7" s="65"/>
      <c r="G7" s="65"/>
      <c r="H7" s="65"/>
      <c r="I7" s="66"/>
      <c r="J7" s="66"/>
      <c r="K7" s="66"/>
      <c r="L7" s="66"/>
      <c r="M7" s="66"/>
      <c r="N7" s="67">
        <f t="shared" si="1"/>
        <v>0</v>
      </c>
      <c r="O7" s="66"/>
      <c r="P7" s="68" t="str">
        <f>IF(D7="D",0.8,IF(D7="P",1,IF(D7="R",0.5,IF(D7="Ca",0.5,IF(D7="Co",0.5,"")))))</f>
        <v/>
      </c>
      <c r="Q7" s="15">
        <f t="shared" si="2"/>
        <v>0</v>
      </c>
    </row>
    <row r="8" spans="1:19" s="51" customFormat="1" ht="15" customHeight="1">
      <c r="B8" s="62">
        <v>4</v>
      </c>
      <c r="C8" s="69"/>
      <c r="D8" s="62"/>
      <c r="E8" s="64" t="str">
        <f t="shared" si="0"/>
        <v/>
      </c>
      <c r="F8" s="65"/>
      <c r="G8" s="65"/>
      <c r="H8" s="65"/>
      <c r="I8" s="66"/>
      <c r="J8" s="66"/>
      <c r="K8" s="66"/>
      <c r="L8" s="66"/>
      <c r="M8" s="66"/>
      <c r="N8" s="67">
        <f t="shared" si="1"/>
        <v>0</v>
      </c>
      <c r="O8" s="66"/>
      <c r="P8" s="68" t="str">
        <f t="shared" ref="P8:P25" si="3">IF(D8="D",1,IF(D8="P",0.8,IF(D8="R",0.5,IF(D8="Ca",0.5,IF(D8="Co",0.5,"")))))</f>
        <v/>
      </c>
      <c r="Q8" s="15">
        <f t="shared" si="2"/>
        <v>0</v>
      </c>
    </row>
    <row r="9" spans="1:19" s="51" customFormat="1" ht="15" customHeight="1">
      <c r="B9" s="62">
        <v>5</v>
      </c>
      <c r="C9" s="69"/>
      <c r="D9" s="62"/>
      <c r="E9" s="64" t="str">
        <f t="shared" si="0"/>
        <v/>
      </c>
      <c r="F9" s="65"/>
      <c r="G9" s="65"/>
      <c r="H9" s="65"/>
      <c r="I9" s="66"/>
      <c r="J9" s="66"/>
      <c r="K9" s="66"/>
      <c r="L9" s="66"/>
      <c r="M9" s="66"/>
      <c r="N9" s="67">
        <f t="shared" si="1"/>
        <v>0</v>
      </c>
      <c r="O9" s="66"/>
      <c r="P9" s="68" t="str">
        <f t="shared" si="3"/>
        <v/>
      </c>
      <c r="Q9" s="15">
        <f t="shared" si="2"/>
        <v>0</v>
      </c>
    </row>
    <row r="10" spans="1:19" s="51" customFormat="1" ht="15" customHeight="1">
      <c r="B10" s="62">
        <v>6</v>
      </c>
      <c r="C10" s="69"/>
      <c r="D10" s="62"/>
      <c r="E10" s="64" t="str">
        <f t="shared" si="0"/>
        <v/>
      </c>
      <c r="F10" s="65"/>
      <c r="G10" s="65"/>
      <c r="H10" s="65"/>
      <c r="I10" s="66"/>
      <c r="J10" s="66"/>
      <c r="K10" s="66"/>
      <c r="L10" s="66"/>
      <c r="M10" s="66"/>
      <c r="N10" s="67">
        <f t="shared" si="1"/>
        <v>0</v>
      </c>
      <c r="O10" s="66"/>
      <c r="P10" s="68" t="str">
        <f t="shared" si="3"/>
        <v/>
      </c>
      <c r="Q10" s="15">
        <f t="shared" si="2"/>
        <v>0</v>
      </c>
    </row>
    <row r="11" spans="1:19" s="51" customFormat="1" ht="15" customHeight="1">
      <c r="B11" s="62">
        <v>7</v>
      </c>
      <c r="C11" s="69"/>
      <c r="D11" s="62"/>
      <c r="E11" s="64" t="str">
        <f t="shared" si="0"/>
        <v/>
      </c>
      <c r="F11" s="65"/>
      <c r="G11" s="65"/>
      <c r="H11" s="65"/>
      <c r="I11" s="66"/>
      <c r="J11" s="66"/>
      <c r="K11" s="66"/>
      <c r="L11" s="66"/>
      <c r="M11" s="66"/>
      <c r="N11" s="67">
        <f t="shared" si="1"/>
        <v>0</v>
      </c>
      <c r="O11" s="66"/>
      <c r="P11" s="68" t="str">
        <f t="shared" si="3"/>
        <v/>
      </c>
      <c r="Q11" s="15">
        <f t="shared" si="2"/>
        <v>0</v>
      </c>
    </row>
    <row r="12" spans="1:19" s="51" customFormat="1" ht="15" customHeight="1">
      <c r="B12" s="62">
        <v>8</v>
      </c>
      <c r="C12" s="69"/>
      <c r="D12" s="62"/>
      <c r="E12" s="64" t="str">
        <f t="shared" si="0"/>
        <v/>
      </c>
      <c r="F12" s="65"/>
      <c r="G12" s="65"/>
      <c r="H12" s="65"/>
      <c r="I12" s="66"/>
      <c r="J12" s="66"/>
      <c r="K12" s="66"/>
      <c r="L12" s="66"/>
      <c r="M12" s="66"/>
      <c r="N12" s="67">
        <f t="shared" si="1"/>
        <v>0</v>
      </c>
      <c r="O12" s="66"/>
      <c r="P12" s="68" t="str">
        <f t="shared" si="3"/>
        <v/>
      </c>
      <c r="Q12" s="15">
        <f t="shared" si="2"/>
        <v>0</v>
      </c>
    </row>
    <row r="13" spans="1:19" s="51" customFormat="1" ht="15" customHeight="1">
      <c r="B13" s="62">
        <v>9</v>
      </c>
      <c r="C13" s="69"/>
      <c r="D13" s="62"/>
      <c r="E13" s="64" t="str">
        <f t="shared" si="0"/>
        <v/>
      </c>
      <c r="F13" s="65"/>
      <c r="G13" s="65"/>
      <c r="H13" s="65"/>
      <c r="I13" s="66"/>
      <c r="J13" s="66"/>
      <c r="K13" s="66"/>
      <c r="L13" s="66"/>
      <c r="M13" s="66"/>
      <c r="N13" s="67">
        <f t="shared" si="1"/>
        <v>0</v>
      </c>
      <c r="O13" s="66"/>
      <c r="P13" s="68" t="str">
        <f t="shared" si="3"/>
        <v/>
      </c>
      <c r="Q13" s="15">
        <f t="shared" si="2"/>
        <v>0</v>
      </c>
    </row>
    <row r="14" spans="1:19" s="51" customFormat="1" ht="15" customHeight="1">
      <c r="B14" s="62">
        <v>10</v>
      </c>
      <c r="C14" s="69"/>
      <c r="D14" s="62"/>
      <c r="E14" s="64" t="str">
        <f t="shared" si="0"/>
        <v/>
      </c>
      <c r="F14" s="65"/>
      <c r="G14" s="65"/>
      <c r="H14" s="65"/>
      <c r="I14" s="66"/>
      <c r="J14" s="66"/>
      <c r="K14" s="66"/>
      <c r="L14" s="66"/>
      <c r="M14" s="66"/>
      <c r="N14" s="67">
        <f t="shared" si="1"/>
        <v>0</v>
      </c>
      <c r="O14" s="66"/>
      <c r="P14" s="68" t="str">
        <f t="shared" si="3"/>
        <v/>
      </c>
      <c r="Q14" s="15">
        <f t="shared" si="2"/>
        <v>0</v>
      </c>
    </row>
    <row r="15" spans="1:19" s="51" customFormat="1" ht="15" customHeight="1">
      <c r="B15" s="62">
        <v>11</v>
      </c>
      <c r="C15" s="69"/>
      <c r="D15" s="62"/>
      <c r="E15" s="64" t="str">
        <f t="shared" si="0"/>
        <v/>
      </c>
      <c r="F15" s="65"/>
      <c r="G15" s="65"/>
      <c r="H15" s="65"/>
      <c r="I15" s="66"/>
      <c r="J15" s="66"/>
      <c r="K15" s="66"/>
      <c r="L15" s="66"/>
      <c r="M15" s="66"/>
      <c r="N15" s="67">
        <f t="shared" si="1"/>
        <v>0</v>
      </c>
      <c r="O15" s="66"/>
      <c r="P15" s="68" t="str">
        <f t="shared" si="3"/>
        <v/>
      </c>
      <c r="Q15" s="15">
        <f t="shared" si="2"/>
        <v>0</v>
      </c>
      <c r="S15" s="72"/>
    </row>
    <row r="16" spans="1:19" s="51" customFormat="1" ht="15" customHeight="1">
      <c r="B16" s="62">
        <v>12</v>
      </c>
      <c r="C16" s="69"/>
      <c r="D16" s="62"/>
      <c r="E16" s="64" t="str">
        <f t="shared" si="0"/>
        <v/>
      </c>
      <c r="F16" s="65"/>
      <c r="G16" s="65"/>
      <c r="H16" s="65"/>
      <c r="I16" s="66"/>
      <c r="J16" s="66"/>
      <c r="K16" s="66"/>
      <c r="L16" s="66"/>
      <c r="M16" s="66"/>
      <c r="N16" s="67">
        <f t="shared" si="1"/>
        <v>0</v>
      </c>
      <c r="O16" s="66"/>
      <c r="P16" s="68" t="str">
        <f t="shared" si="3"/>
        <v/>
      </c>
      <c r="Q16" s="15">
        <f t="shared" si="2"/>
        <v>0</v>
      </c>
    </row>
    <row r="17" spans="2:17" s="51" customFormat="1" ht="15" customHeight="1">
      <c r="B17" s="62">
        <v>13</v>
      </c>
      <c r="C17" s="69"/>
      <c r="D17" s="62"/>
      <c r="E17" s="64" t="str">
        <f t="shared" si="0"/>
        <v/>
      </c>
      <c r="F17" s="65"/>
      <c r="G17" s="65"/>
      <c r="H17" s="65"/>
      <c r="I17" s="66"/>
      <c r="J17" s="66"/>
      <c r="K17" s="66"/>
      <c r="L17" s="66"/>
      <c r="M17" s="66"/>
      <c r="N17" s="67">
        <f t="shared" si="1"/>
        <v>0</v>
      </c>
      <c r="O17" s="66"/>
      <c r="P17" s="68" t="str">
        <f t="shared" si="3"/>
        <v/>
      </c>
      <c r="Q17" s="15">
        <f t="shared" si="2"/>
        <v>0</v>
      </c>
    </row>
    <row r="18" spans="2:17" s="51" customFormat="1" ht="15" customHeight="1">
      <c r="B18" s="62">
        <v>14</v>
      </c>
      <c r="C18" s="69"/>
      <c r="D18" s="62"/>
      <c r="E18" s="64" t="str">
        <f t="shared" si="0"/>
        <v/>
      </c>
      <c r="F18" s="65"/>
      <c r="G18" s="65"/>
      <c r="H18" s="65"/>
      <c r="I18" s="66"/>
      <c r="J18" s="66"/>
      <c r="K18" s="66"/>
      <c r="L18" s="66"/>
      <c r="M18" s="66"/>
      <c r="N18" s="67">
        <f t="shared" si="1"/>
        <v>0</v>
      </c>
      <c r="O18" s="66"/>
      <c r="P18" s="68" t="str">
        <f t="shared" si="3"/>
        <v/>
      </c>
      <c r="Q18" s="15">
        <f t="shared" si="2"/>
        <v>0</v>
      </c>
    </row>
    <row r="19" spans="2:17" s="51" customFormat="1" ht="15" customHeight="1">
      <c r="B19" s="62">
        <v>15</v>
      </c>
      <c r="C19" s="69"/>
      <c r="D19" s="62"/>
      <c r="E19" s="64" t="str">
        <f t="shared" si="0"/>
        <v/>
      </c>
      <c r="F19" s="65"/>
      <c r="G19" s="65"/>
      <c r="H19" s="65"/>
      <c r="I19" s="66"/>
      <c r="J19" s="66"/>
      <c r="K19" s="66"/>
      <c r="L19" s="66"/>
      <c r="M19" s="66"/>
      <c r="N19" s="67">
        <f t="shared" si="1"/>
        <v>0</v>
      </c>
      <c r="O19" s="66"/>
      <c r="P19" s="68" t="str">
        <f t="shared" si="3"/>
        <v/>
      </c>
      <c r="Q19" s="15">
        <f t="shared" si="2"/>
        <v>0</v>
      </c>
    </row>
    <row r="20" spans="2:17" s="51" customFormat="1" ht="15" customHeight="1">
      <c r="B20" s="62">
        <v>16</v>
      </c>
      <c r="C20" s="69"/>
      <c r="D20" s="62"/>
      <c r="E20" s="64" t="str">
        <f t="shared" si="0"/>
        <v/>
      </c>
      <c r="F20" s="65"/>
      <c r="G20" s="65"/>
      <c r="H20" s="65"/>
      <c r="I20" s="66"/>
      <c r="J20" s="66"/>
      <c r="K20" s="66"/>
      <c r="L20" s="66"/>
      <c r="M20" s="66"/>
      <c r="N20" s="67">
        <f t="shared" si="1"/>
        <v>0</v>
      </c>
      <c r="O20" s="66"/>
      <c r="P20" s="68" t="str">
        <f t="shared" si="3"/>
        <v/>
      </c>
      <c r="Q20" s="15">
        <f t="shared" si="2"/>
        <v>0</v>
      </c>
    </row>
    <row r="21" spans="2:17" s="51" customFormat="1" ht="15" customHeight="1">
      <c r="B21" s="62">
        <v>17</v>
      </c>
      <c r="C21" s="69"/>
      <c r="D21" s="62"/>
      <c r="E21" s="64" t="str">
        <f t="shared" si="0"/>
        <v/>
      </c>
      <c r="F21" s="65"/>
      <c r="G21" s="65"/>
      <c r="H21" s="65"/>
      <c r="I21" s="66"/>
      <c r="J21" s="66"/>
      <c r="K21" s="66"/>
      <c r="L21" s="66"/>
      <c r="M21" s="66"/>
      <c r="N21" s="67">
        <f t="shared" si="1"/>
        <v>0</v>
      </c>
      <c r="O21" s="66"/>
      <c r="P21" s="68" t="str">
        <f t="shared" si="3"/>
        <v/>
      </c>
      <c r="Q21" s="15">
        <f t="shared" si="2"/>
        <v>0</v>
      </c>
    </row>
    <row r="22" spans="2:17" s="51" customFormat="1" ht="15" customHeight="1">
      <c r="B22" s="62">
        <v>18</v>
      </c>
      <c r="C22" s="69"/>
      <c r="D22" s="62"/>
      <c r="E22" s="64" t="str">
        <f t="shared" si="0"/>
        <v/>
      </c>
      <c r="F22" s="65"/>
      <c r="G22" s="65"/>
      <c r="H22" s="65"/>
      <c r="I22" s="66"/>
      <c r="J22" s="66"/>
      <c r="K22" s="66"/>
      <c r="L22" s="66"/>
      <c r="M22" s="66"/>
      <c r="N22" s="67">
        <f t="shared" si="1"/>
        <v>0</v>
      </c>
      <c r="O22" s="66"/>
      <c r="P22" s="68" t="str">
        <f t="shared" si="3"/>
        <v/>
      </c>
      <c r="Q22" s="15">
        <f t="shared" si="2"/>
        <v>0</v>
      </c>
    </row>
    <row r="23" spans="2:17" s="51" customFormat="1" ht="15" customHeight="1">
      <c r="B23" s="62">
        <v>19</v>
      </c>
      <c r="C23" s="69"/>
      <c r="D23" s="62"/>
      <c r="E23" s="64" t="str">
        <f t="shared" si="0"/>
        <v/>
      </c>
      <c r="F23" s="65"/>
      <c r="G23" s="65"/>
      <c r="H23" s="65"/>
      <c r="I23" s="66"/>
      <c r="J23" s="66"/>
      <c r="K23" s="66"/>
      <c r="L23" s="66"/>
      <c r="M23" s="66"/>
      <c r="N23" s="67">
        <f t="shared" si="1"/>
        <v>0</v>
      </c>
      <c r="O23" s="66"/>
      <c r="P23" s="68" t="str">
        <f t="shared" si="3"/>
        <v/>
      </c>
      <c r="Q23" s="15">
        <f t="shared" si="2"/>
        <v>0</v>
      </c>
    </row>
    <row r="24" spans="2:17" s="51" customFormat="1" ht="15" customHeight="1">
      <c r="B24" s="62">
        <v>20</v>
      </c>
      <c r="C24" s="69"/>
      <c r="D24" s="62"/>
      <c r="E24" s="64" t="str">
        <f t="shared" si="0"/>
        <v/>
      </c>
      <c r="F24" s="65"/>
      <c r="G24" s="65"/>
      <c r="H24" s="65"/>
      <c r="I24" s="66"/>
      <c r="J24" s="66"/>
      <c r="K24" s="66"/>
      <c r="L24" s="66"/>
      <c r="M24" s="66"/>
      <c r="N24" s="67">
        <f t="shared" si="1"/>
        <v>0</v>
      </c>
      <c r="O24" s="66"/>
      <c r="P24" s="68" t="str">
        <f t="shared" si="3"/>
        <v/>
      </c>
      <c r="Q24" s="15">
        <f t="shared" si="2"/>
        <v>0</v>
      </c>
    </row>
    <row r="25" spans="2:17" s="51" customFormat="1" ht="15" customHeight="1">
      <c r="B25" s="62">
        <v>21</v>
      </c>
      <c r="C25" s="69"/>
      <c r="D25" s="62"/>
      <c r="E25" s="64" t="str">
        <f t="shared" si="0"/>
        <v/>
      </c>
      <c r="F25" s="65"/>
      <c r="G25" s="65"/>
      <c r="H25" s="65"/>
      <c r="I25" s="66"/>
      <c r="J25" s="66"/>
      <c r="K25" s="66"/>
      <c r="L25" s="66"/>
      <c r="M25" s="66"/>
      <c r="N25" s="67">
        <f t="shared" si="1"/>
        <v>0</v>
      </c>
      <c r="O25" s="66"/>
      <c r="P25" s="68" t="str">
        <f t="shared" si="3"/>
        <v/>
      </c>
      <c r="Q25" s="15">
        <f t="shared" si="2"/>
        <v>0</v>
      </c>
    </row>
    <row r="26" spans="2:17" s="61" customFormat="1" ht="15.75">
      <c r="B26" s="60" t="s">
        <v>50</v>
      </c>
      <c r="C26" s="100" t="s">
        <v>52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60" t="s">
        <v>34</v>
      </c>
      <c r="O26" s="60"/>
      <c r="P26" s="60"/>
      <c r="Q26" s="60" t="s">
        <v>43</v>
      </c>
    </row>
    <row r="27" spans="2:17" s="51" customFormat="1" ht="16.5">
      <c r="B27" s="62">
        <v>22</v>
      </c>
      <c r="C27" s="63"/>
      <c r="D27" s="62"/>
      <c r="E27" s="64" t="str">
        <f t="shared" ref="E27:E32" si="4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65"/>
      <c r="G27" s="65"/>
      <c r="H27" s="65"/>
      <c r="I27" s="66"/>
      <c r="J27" s="66"/>
      <c r="K27" s="66"/>
      <c r="L27" s="66"/>
      <c r="M27" s="66"/>
      <c r="N27" s="67">
        <f t="shared" ref="N27:N32" si="5">(F27+G27+(H27*2))*IF(I27=0,1,I27)*IF(J27=0,1,J27)*IF(K27=0,1,K27)*IF(L27=0,1,L27)*IF(M27=0,1,M27)*1.5</f>
        <v>0</v>
      </c>
      <c r="O27" s="66"/>
      <c r="P27" s="68" t="str">
        <f t="shared" ref="P27:P32" si="6">IF(D27="D",1,IF(D27="P",0.8,IF(D27="R",0.5,IF(D27="Ca",0.5,IF(D27="Co",0.5,"")))))</f>
        <v/>
      </c>
      <c r="Q27" s="15">
        <f t="shared" ref="Q27:Q32" si="7">N27*IF(O27=0,1,O27)*IF(P27="",1,P27)</f>
        <v>0</v>
      </c>
    </row>
    <row r="28" spans="2:17" s="51" customFormat="1" ht="16.5">
      <c r="B28" s="62">
        <v>23</v>
      </c>
      <c r="C28" s="69" t="s">
        <v>53</v>
      </c>
      <c r="D28" s="62"/>
      <c r="E28" s="64" t="str">
        <f t="shared" si="4"/>
        <v/>
      </c>
      <c r="F28" s="65"/>
      <c r="G28" s="65"/>
      <c r="H28" s="65"/>
      <c r="I28" s="66"/>
      <c r="J28" s="66"/>
      <c r="K28" s="66"/>
      <c r="L28" s="66"/>
      <c r="M28" s="66"/>
      <c r="N28" s="67">
        <f t="shared" si="5"/>
        <v>0</v>
      </c>
      <c r="O28" s="66"/>
      <c r="P28" s="68" t="str">
        <f t="shared" si="6"/>
        <v/>
      </c>
      <c r="Q28" s="15">
        <f t="shared" si="7"/>
        <v>0</v>
      </c>
    </row>
    <row r="29" spans="2:17" s="51" customFormat="1" ht="16.5">
      <c r="B29" s="62">
        <v>24</v>
      </c>
      <c r="C29" s="63"/>
      <c r="D29" s="62"/>
      <c r="E29" s="70" t="str">
        <f t="shared" si="4"/>
        <v/>
      </c>
      <c r="F29" s="65"/>
      <c r="G29" s="65"/>
      <c r="H29" s="65"/>
      <c r="I29" s="66"/>
      <c r="J29" s="66"/>
      <c r="K29" s="66"/>
      <c r="L29" s="66"/>
      <c r="M29" s="66"/>
      <c r="N29" s="67">
        <f t="shared" si="5"/>
        <v>0</v>
      </c>
      <c r="O29" s="66"/>
      <c r="P29" s="68" t="str">
        <f t="shared" si="6"/>
        <v/>
      </c>
      <c r="Q29" s="15">
        <f t="shared" si="7"/>
        <v>0</v>
      </c>
    </row>
    <row r="30" spans="2:17" s="51" customFormat="1" ht="16.5">
      <c r="B30" s="62">
        <v>25</v>
      </c>
      <c r="C30" s="63"/>
      <c r="D30" s="62"/>
      <c r="E30" s="70" t="str">
        <f t="shared" si="4"/>
        <v/>
      </c>
      <c r="F30" s="65"/>
      <c r="G30" s="65"/>
      <c r="H30" s="65"/>
      <c r="I30" s="66"/>
      <c r="J30" s="66"/>
      <c r="K30" s="66"/>
      <c r="L30" s="66"/>
      <c r="M30" s="66"/>
      <c r="N30" s="67">
        <f t="shared" si="5"/>
        <v>0</v>
      </c>
      <c r="O30" s="66"/>
      <c r="P30" s="68" t="str">
        <f t="shared" si="6"/>
        <v/>
      </c>
      <c r="Q30" s="15">
        <f t="shared" si="7"/>
        <v>0</v>
      </c>
    </row>
    <row r="31" spans="2:17" s="51" customFormat="1" ht="16.5">
      <c r="B31" s="62">
        <v>26</v>
      </c>
      <c r="C31" s="63"/>
      <c r="D31" s="62"/>
      <c r="E31" s="70" t="str">
        <f t="shared" si="4"/>
        <v/>
      </c>
      <c r="F31" s="65"/>
      <c r="G31" s="65"/>
      <c r="H31" s="65"/>
      <c r="I31" s="66"/>
      <c r="J31" s="66"/>
      <c r="K31" s="66"/>
      <c r="L31" s="66"/>
      <c r="M31" s="66"/>
      <c r="N31" s="67">
        <f t="shared" si="5"/>
        <v>0</v>
      </c>
      <c r="O31" s="66"/>
      <c r="P31" s="68" t="str">
        <f t="shared" si="6"/>
        <v/>
      </c>
      <c r="Q31" s="15">
        <f t="shared" si="7"/>
        <v>0</v>
      </c>
    </row>
    <row r="32" spans="2:17" s="51" customFormat="1" ht="16.5">
      <c r="B32" s="62">
        <v>27</v>
      </c>
      <c r="C32" s="63"/>
      <c r="D32" s="62"/>
      <c r="E32" s="70" t="str">
        <f t="shared" si="4"/>
        <v/>
      </c>
      <c r="F32" s="65"/>
      <c r="G32" s="65"/>
      <c r="H32" s="65"/>
      <c r="I32" s="66"/>
      <c r="J32" s="66"/>
      <c r="K32" s="66"/>
      <c r="L32" s="66"/>
      <c r="M32" s="66"/>
      <c r="N32" s="67">
        <f t="shared" si="5"/>
        <v>0</v>
      </c>
      <c r="O32" s="66"/>
      <c r="P32" s="68" t="str">
        <f t="shared" si="6"/>
        <v/>
      </c>
      <c r="Q32" s="15">
        <f t="shared" si="7"/>
        <v>0</v>
      </c>
    </row>
    <row r="33" spans="2:17" s="51" customFormat="1" ht="16.5">
      <c r="B33" s="54"/>
      <c r="C33" s="55"/>
      <c r="D33" s="55"/>
      <c r="E33" s="5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5" spans="2:17">
      <c r="C35" s="57"/>
      <c r="D35" s="57"/>
    </row>
  </sheetData>
  <mergeCells count="1">
    <mergeCell ref="C26:M26"/>
  </mergeCells>
  <dataValidations count="2">
    <dataValidation type="list" allowBlank="1" showInputMessage="1" showErrorMessage="1" sqref="D27:D32 D6:D25">
      <formula1>"D,R,P,Ca,Co"</formula1>
    </dataValidation>
    <dataValidation type="list" allowBlank="1" showInputMessage="1" showErrorMessage="1" sqref="D5">
      <formula1>"D,R,P,Co"</formula1>
    </dataValidation>
  </dataValidations>
  <pageMargins left="0.78740157480314965" right="0.78740157480314965" top="0.39370078740157483" bottom="0.39370078740157483" header="0" footer="0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3"/>
  <sheetViews>
    <sheetView showGridLines="0" zoomScale="80" zoomScaleNormal="80" workbookViewId="0">
      <selection activeCell="A2" sqref="A2:XFD2"/>
    </sheetView>
  </sheetViews>
  <sheetFormatPr baseColWidth="10" defaultColWidth="10.85546875" defaultRowHeight="14.25"/>
  <cols>
    <col min="1" max="1" width="4.7109375" style="6" customWidth="1"/>
    <col min="2" max="2" width="85.28515625" style="3" customWidth="1"/>
    <col min="3" max="3" width="11.7109375" style="3" customWidth="1"/>
    <col min="4" max="4" width="11.7109375" style="6" customWidth="1"/>
    <col min="5" max="5" width="9" style="6" customWidth="1"/>
    <col min="6" max="6" width="12.140625" style="6" bestFit="1" customWidth="1"/>
    <col min="7" max="16384" width="10.85546875" style="3"/>
  </cols>
  <sheetData>
    <row r="1" spans="1:17" ht="67.5" customHeight="1"/>
    <row r="2" spans="1:17" ht="18">
      <c r="A2" s="7" t="s">
        <v>46</v>
      </c>
      <c r="B2" s="7"/>
      <c r="C2" s="7"/>
      <c r="D2" s="7"/>
      <c r="E2" s="7"/>
      <c r="F2" s="7"/>
      <c r="G2" s="2"/>
    </row>
    <row r="3" spans="1:17" ht="16.5">
      <c r="A3" s="8"/>
      <c r="B3" s="8"/>
      <c r="C3" s="8"/>
      <c r="D3" s="8"/>
      <c r="E3" s="8"/>
      <c r="F3" s="8">
        <f>SUM(F5:F26)</f>
        <v>0</v>
      </c>
      <c r="G3" s="2"/>
      <c r="Q3" s="2"/>
    </row>
    <row r="4" spans="1:17" ht="16.5">
      <c r="A4" s="9" t="s">
        <v>50</v>
      </c>
      <c r="B4" s="10" t="s">
        <v>83</v>
      </c>
      <c r="C4" s="9" t="s">
        <v>34</v>
      </c>
      <c r="D4" s="9" t="s">
        <v>43</v>
      </c>
      <c r="E4" s="9" t="s">
        <v>48</v>
      </c>
      <c r="F4" s="9" t="s">
        <v>54</v>
      </c>
      <c r="G4" s="2"/>
    </row>
    <row r="5" spans="1:17" ht="16.5">
      <c r="A5" s="11">
        <v>1</v>
      </c>
      <c r="B5" s="12" t="s">
        <v>63</v>
      </c>
      <c r="C5" s="12"/>
      <c r="D5" s="13"/>
      <c r="E5" s="14">
        <f>SUM(E6:E10)</f>
        <v>0</v>
      </c>
      <c r="F5" s="15">
        <f>$D$18*E5</f>
        <v>0</v>
      </c>
      <c r="G5" s="2"/>
    </row>
    <row r="6" spans="1:17" ht="16.5">
      <c r="A6" s="16"/>
      <c r="B6" s="17" t="s">
        <v>67</v>
      </c>
      <c r="C6" s="18"/>
      <c r="D6" s="19"/>
      <c r="E6" s="20"/>
      <c r="F6" s="21"/>
      <c r="G6" s="2"/>
    </row>
    <row r="7" spans="1:17" ht="16.5">
      <c r="A7" s="16"/>
      <c r="B7" s="17" t="s">
        <v>68</v>
      </c>
      <c r="C7" s="18"/>
      <c r="D7" s="19"/>
      <c r="E7" s="20"/>
      <c r="F7" s="21"/>
      <c r="G7" s="2"/>
    </row>
    <row r="8" spans="1:17" ht="16.5">
      <c r="A8" s="16"/>
      <c r="B8" s="17" t="s">
        <v>69</v>
      </c>
      <c r="C8" s="18"/>
      <c r="D8" s="19"/>
      <c r="E8" s="20"/>
      <c r="F8" s="21"/>
      <c r="G8" s="2"/>
    </row>
    <row r="9" spans="1:17" ht="16.5">
      <c r="A9" s="16"/>
      <c r="B9" s="17" t="s">
        <v>70</v>
      </c>
      <c r="C9" s="18"/>
      <c r="D9" s="19"/>
      <c r="E9" s="20"/>
      <c r="F9" s="21"/>
      <c r="G9" s="2"/>
    </row>
    <row r="10" spans="1:17" ht="16.5">
      <c r="A10" s="16"/>
      <c r="B10" s="17" t="s">
        <v>71</v>
      </c>
      <c r="C10" s="18"/>
      <c r="D10" s="19"/>
      <c r="E10" s="20"/>
      <c r="F10" s="21"/>
      <c r="G10" s="2"/>
    </row>
    <row r="11" spans="1:17" ht="16.5">
      <c r="A11" s="11">
        <v>2</v>
      </c>
      <c r="B11" s="12" t="s">
        <v>88</v>
      </c>
      <c r="C11" s="12"/>
      <c r="D11" s="13"/>
      <c r="E11" s="14">
        <f>SUM(E12:E14)</f>
        <v>0</v>
      </c>
      <c r="F11" s="15">
        <f>$D$18*E11</f>
        <v>0</v>
      </c>
      <c r="G11" s="2"/>
    </row>
    <row r="12" spans="1:17" ht="16.5">
      <c r="A12" s="16"/>
      <c r="B12" s="17" t="s">
        <v>72</v>
      </c>
      <c r="C12" s="18"/>
      <c r="D12" s="19"/>
      <c r="E12" s="20"/>
      <c r="F12" s="21"/>
      <c r="G12" s="2"/>
    </row>
    <row r="13" spans="1:17" ht="16.5">
      <c r="A13" s="16"/>
      <c r="B13" s="17" t="s">
        <v>73</v>
      </c>
      <c r="C13" s="18"/>
      <c r="D13" s="19"/>
      <c r="E13" s="20"/>
      <c r="F13" s="21"/>
      <c r="G13" s="2"/>
    </row>
    <row r="14" spans="1:17" ht="16.5">
      <c r="A14" s="16"/>
      <c r="B14" s="17" t="s">
        <v>74</v>
      </c>
      <c r="C14" s="18"/>
      <c r="D14" s="19"/>
      <c r="E14" s="20"/>
      <c r="F14" s="21"/>
      <c r="G14" s="2"/>
    </row>
    <row r="15" spans="1:17" ht="16.5">
      <c r="A15" s="11">
        <v>3</v>
      </c>
      <c r="B15" s="12" t="s">
        <v>55</v>
      </c>
      <c r="C15" s="12"/>
      <c r="D15" s="12"/>
      <c r="E15" s="22">
        <v>1</v>
      </c>
      <c r="F15" s="15">
        <f>($D$18*E15)</f>
        <v>0</v>
      </c>
      <c r="G15" s="2"/>
    </row>
    <row r="16" spans="1:17" ht="16.5">
      <c r="A16" s="16"/>
      <c r="B16" s="17" t="s">
        <v>75</v>
      </c>
      <c r="C16" s="23"/>
      <c r="D16" s="19"/>
      <c r="E16" s="20"/>
      <c r="F16" s="21"/>
      <c r="G16" s="2"/>
    </row>
    <row r="17" spans="1:7" ht="16.5">
      <c r="A17" s="16"/>
      <c r="B17" s="17" t="s">
        <v>76</v>
      </c>
      <c r="C17" s="23"/>
      <c r="D17" s="19"/>
      <c r="E17" s="20"/>
      <c r="F17" s="21"/>
      <c r="G17" s="2"/>
    </row>
    <row r="18" spans="1:7" ht="16.5">
      <c r="A18" s="16"/>
      <c r="B18" s="17" t="s">
        <v>78</v>
      </c>
      <c r="C18" s="24">
        <f>'Estimación de Tamaño'!N3</f>
        <v>0</v>
      </c>
      <c r="D18" s="13">
        <f>'Estimación de Tamaño'!Q3</f>
        <v>0</v>
      </c>
      <c r="E18" s="20"/>
      <c r="F18" s="21"/>
      <c r="G18" s="2"/>
    </row>
    <row r="19" spans="1:7" ht="16.5">
      <c r="A19" s="16"/>
      <c r="B19" s="17" t="s">
        <v>77</v>
      </c>
      <c r="C19" s="23"/>
      <c r="D19" s="19"/>
      <c r="E19" s="20"/>
      <c r="F19" s="21"/>
      <c r="G19" s="2"/>
    </row>
    <row r="20" spans="1:7" ht="16.5">
      <c r="A20" s="11">
        <v>4</v>
      </c>
      <c r="B20" s="12" t="s">
        <v>64</v>
      </c>
      <c r="C20" s="24"/>
      <c r="D20" s="13"/>
      <c r="E20" s="14">
        <f>SUM(E21:E23)</f>
        <v>0</v>
      </c>
      <c r="F20" s="15">
        <f>$D$18*E20</f>
        <v>0</v>
      </c>
      <c r="G20" s="2"/>
    </row>
    <row r="21" spans="1:7" ht="16.5">
      <c r="A21" s="16"/>
      <c r="B21" s="17" t="s">
        <v>79</v>
      </c>
      <c r="C21" s="23"/>
      <c r="D21" s="19"/>
      <c r="E21" s="20"/>
      <c r="F21" s="21"/>
      <c r="G21" s="2"/>
    </row>
    <row r="22" spans="1:7" ht="16.5">
      <c r="A22" s="16"/>
      <c r="B22" s="17" t="s">
        <v>80</v>
      </c>
      <c r="C22" s="23"/>
      <c r="D22" s="19"/>
      <c r="E22" s="20"/>
      <c r="F22" s="21"/>
      <c r="G22" s="2"/>
    </row>
    <row r="23" spans="1:7" ht="16.5">
      <c r="A23" s="16"/>
      <c r="B23" s="17" t="s">
        <v>81</v>
      </c>
      <c r="C23" s="23"/>
      <c r="D23" s="19"/>
      <c r="E23" s="20"/>
      <c r="F23" s="21"/>
      <c r="G23" s="2"/>
    </row>
    <row r="24" spans="1:7" ht="16.5">
      <c r="A24" s="11">
        <v>5</v>
      </c>
      <c r="B24" s="12" t="s">
        <v>65</v>
      </c>
      <c r="C24" s="12"/>
      <c r="D24" s="13"/>
      <c r="E24" s="14"/>
      <c r="F24" s="15">
        <f>$D$18*E24</f>
        <v>0</v>
      </c>
      <c r="G24" s="2"/>
    </row>
    <row r="25" spans="1:7" ht="16.5">
      <c r="A25" s="11">
        <v>6</v>
      </c>
      <c r="B25" s="12" t="s">
        <v>85</v>
      </c>
      <c r="C25" s="12"/>
      <c r="D25" s="13"/>
      <c r="E25" s="14"/>
      <c r="F25" s="15">
        <f>$D$18*E25</f>
        <v>0</v>
      </c>
      <c r="G25" s="2"/>
    </row>
    <row r="26" spans="1:7" ht="16.5">
      <c r="A26" s="11">
        <v>7</v>
      </c>
      <c r="B26" s="12" t="s">
        <v>56</v>
      </c>
      <c r="C26" s="12"/>
      <c r="D26" s="13"/>
      <c r="E26" s="14"/>
      <c r="F26" s="15">
        <f>$D$18*E26</f>
        <v>0</v>
      </c>
      <c r="G26" s="2"/>
    </row>
    <row r="27" spans="1:7" ht="16.5">
      <c r="A27" s="9"/>
      <c r="B27" s="25"/>
      <c r="C27" s="25"/>
      <c r="D27" s="25"/>
      <c r="E27" s="25"/>
      <c r="F27" s="26"/>
      <c r="G27" s="2"/>
    </row>
    <row r="28" spans="1:7" ht="16.5">
      <c r="A28" s="9"/>
      <c r="B28" s="101" t="s">
        <v>57</v>
      </c>
      <c r="C28" s="101"/>
      <c r="D28" s="101"/>
      <c r="E28" s="101"/>
      <c r="F28" s="27">
        <f>SUM(F5:F26)</f>
        <v>0</v>
      </c>
    </row>
    <row r="29" spans="1:7" ht="17.25">
      <c r="A29" s="4"/>
      <c r="B29" s="1"/>
      <c r="C29" s="1"/>
      <c r="D29" s="4"/>
      <c r="E29" s="4"/>
      <c r="F29" s="4"/>
    </row>
    <row r="33" spans="2:2">
      <c r="B33" s="5"/>
    </row>
  </sheetData>
  <mergeCells count="1">
    <mergeCell ref="B28:E28"/>
  </mergeCells>
  <pageMargins left="0.78740157480314965" right="0.78740157480314965" top="0.39370078740157483" bottom="0.39370078740157483" header="0" footer="0"/>
  <pageSetup orientation="landscape" verticalDpi="300" r:id="rId1"/>
  <headerFooter alignWithMargins="0"/>
  <ignoredErrors>
    <ignoredError sqref="E11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3"/>
  <sheetViews>
    <sheetView showGridLines="0" tabSelected="1" zoomScaleNormal="100" workbookViewId="0">
      <selection activeCell="D13" sqref="D13"/>
    </sheetView>
  </sheetViews>
  <sheetFormatPr baseColWidth="10" defaultColWidth="10.85546875" defaultRowHeight="12.75" outlineLevelRow="1"/>
  <cols>
    <col min="1" max="1" width="4.7109375" style="48" customWidth="1"/>
    <col min="2" max="2" width="65" style="45" customWidth="1"/>
    <col min="3" max="4" width="10.85546875" style="45"/>
    <col min="5" max="5" width="18.42578125" style="85" customWidth="1"/>
    <col min="6" max="7" width="10.85546875" style="45"/>
    <col min="8" max="8" width="3.7109375" style="45" customWidth="1"/>
    <col min="9" max="16384" width="10.85546875" style="45"/>
  </cols>
  <sheetData>
    <row r="1" spans="1:7" ht="67.5" customHeight="1"/>
    <row r="2" spans="1:7" ht="18">
      <c r="A2" s="7" t="s">
        <v>89</v>
      </c>
      <c r="B2" s="7"/>
      <c r="C2" s="7"/>
      <c r="D2" s="7"/>
      <c r="E2" s="7"/>
      <c r="F2" s="7"/>
      <c r="G2" s="7"/>
    </row>
    <row r="3" spans="1:7" ht="15.75">
      <c r="A3" s="86"/>
      <c r="B3" s="86"/>
      <c r="C3" s="86"/>
      <c r="D3" s="86"/>
      <c r="E3" s="86"/>
      <c r="F3" s="86"/>
      <c r="G3" s="86"/>
    </row>
    <row r="4" spans="1:7">
      <c r="A4" s="107"/>
      <c r="B4" s="108"/>
      <c r="C4" s="93" t="s">
        <v>58</v>
      </c>
      <c r="D4" s="109" t="s">
        <v>59</v>
      </c>
      <c r="E4" s="109"/>
      <c r="F4" s="109" t="s">
        <v>66</v>
      </c>
      <c r="G4" s="109"/>
    </row>
    <row r="5" spans="1:7" ht="16.5">
      <c r="A5" s="87"/>
      <c r="B5" s="88" t="s">
        <v>60</v>
      </c>
      <c r="C5" s="89">
        <f>SUM(C7,C16)</f>
        <v>0</v>
      </c>
      <c r="D5" s="110">
        <f>SUM(D7,D16)</f>
        <v>0</v>
      </c>
      <c r="E5" s="111"/>
      <c r="F5" s="110">
        <f>SUM(F7,F16)</f>
        <v>0</v>
      </c>
      <c r="G5" s="111"/>
    </row>
    <row r="6" spans="1:7" ht="3" customHeight="1">
      <c r="A6" s="102"/>
      <c r="B6" s="103"/>
      <c r="C6" s="73"/>
      <c r="D6" s="104"/>
      <c r="E6" s="104"/>
      <c r="F6" s="105"/>
      <c r="G6" s="106"/>
    </row>
    <row r="7" spans="1:7" ht="16.5">
      <c r="A7" s="87"/>
      <c r="B7" s="90"/>
      <c r="C7" s="91">
        <f>SUM(C9:C15)</f>
        <v>0</v>
      </c>
      <c r="D7" s="112">
        <f>SUM(E9:E15)</f>
        <v>0</v>
      </c>
      <c r="E7" s="113"/>
      <c r="F7" s="114">
        <f>SUM(G9:G15)</f>
        <v>0</v>
      </c>
      <c r="G7" s="114"/>
    </row>
    <row r="8" spans="1:7" outlineLevel="1">
      <c r="A8" s="74" t="s">
        <v>50</v>
      </c>
      <c r="B8" s="75" t="s">
        <v>61</v>
      </c>
      <c r="C8" s="74" t="s">
        <v>58</v>
      </c>
      <c r="D8" s="74" t="s">
        <v>62</v>
      </c>
      <c r="E8" s="76" t="s">
        <v>60</v>
      </c>
      <c r="F8" s="74" t="s">
        <v>62</v>
      </c>
      <c r="G8" s="74" t="s">
        <v>60</v>
      </c>
    </row>
    <row r="9" spans="1:7" ht="16.5" outlineLevel="1">
      <c r="A9" s="77">
        <v>1</v>
      </c>
      <c r="B9" s="78" t="str">
        <f>'Estimación de Esfuerzo'!B5</f>
        <v>Requerimientos</v>
      </c>
      <c r="C9" s="47">
        <f>'Estimación de Esfuerzo'!F5</f>
        <v>0</v>
      </c>
      <c r="D9" s="79">
        <f>CostoxHora!C2</f>
        <v>75</v>
      </c>
      <c r="E9" s="80">
        <f>C9*D9</f>
        <v>0</v>
      </c>
      <c r="F9" s="81">
        <f>D9*1.3</f>
        <v>97.5</v>
      </c>
      <c r="G9" s="82">
        <f t="shared" ref="G9:G15" si="0">C9*F9</f>
        <v>0</v>
      </c>
    </row>
    <row r="10" spans="1:7" ht="16.5" outlineLevel="1">
      <c r="A10" s="77">
        <v>2</v>
      </c>
      <c r="B10" s="78" t="str">
        <f>'Estimación de Esfuerzo'!B11</f>
        <v>Planeación</v>
      </c>
      <c r="C10" s="47">
        <f>'Estimación de Esfuerzo'!F11</f>
        <v>0</v>
      </c>
      <c r="D10" s="79">
        <f>CostoxHora!C2</f>
        <v>75</v>
      </c>
      <c r="E10" s="80">
        <f t="shared" ref="E10:E15" si="1">C10*D10</f>
        <v>0</v>
      </c>
      <c r="F10" s="81">
        <f t="shared" ref="F10:F15" si="2">D10*1.3</f>
        <v>97.5</v>
      </c>
      <c r="G10" s="82">
        <f t="shared" si="0"/>
        <v>0</v>
      </c>
    </row>
    <row r="11" spans="1:7" ht="16.5" outlineLevel="1">
      <c r="A11" s="77">
        <v>3</v>
      </c>
      <c r="B11" s="78" t="str">
        <f>'Estimación de Esfuerzo'!B15</f>
        <v>Desarrollo</v>
      </c>
      <c r="C11" s="47">
        <f>'Estimación de Esfuerzo'!F15</f>
        <v>0</v>
      </c>
      <c r="D11" s="97">
        <f>CostoxHora!C3</f>
        <v>62.5</v>
      </c>
      <c r="E11" s="80">
        <f t="shared" si="1"/>
        <v>0</v>
      </c>
      <c r="F11" s="81">
        <f t="shared" si="2"/>
        <v>81.25</v>
      </c>
      <c r="G11" s="82">
        <f t="shared" si="0"/>
        <v>0</v>
      </c>
    </row>
    <row r="12" spans="1:7" ht="16.5" outlineLevel="1">
      <c r="A12" s="77">
        <v>4</v>
      </c>
      <c r="B12" s="78" t="str">
        <f>'Estimación de Esfuerzo'!B20</f>
        <v>Entrega</v>
      </c>
      <c r="C12" s="47">
        <f>'Estimación de Esfuerzo'!F20</f>
        <v>0</v>
      </c>
      <c r="D12" s="79">
        <f>CostoxHora!C2</f>
        <v>75</v>
      </c>
      <c r="E12" s="80">
        <f t="shared" si="1"/>
        <v>0</v>
      </c>
      <c r="F12" s="81">
        <f t="shared" si="2"/>
        <v>97.5</v>
      </c>
      <c r="G12" s="82">
        <f t="shared" si="0"/>
        <v>0</v>
      </c>
    </row>
    <row r="13" spans="1:7" ht="16.5" outlineLevel="1">
      <c r="A13" s="77">
        <v>5</v>
      </c>
      <c r="B13" s="78" t="str">
        <f>'Estimación de Esfuerzo'!B24</f>
        <v>Calidad</v>
      </c>
      <c r="C13" s="47">
        <f>'Estimación de Esfuerzo'!F24</f>
        <v>0</v>
      </c>
      <c r="D13" s="79">
        <f>CostoxHora!C4</f>
        <v>50</v>
      </c>
      <c r="E13" s="80">
        <f t="shared" si="1"/>
        <v>0</v>
      </c>
      <c r="F13" s="81">
        <f t="shared" si="2"/>
        <v>65</v>
      </c>
      <c r="G13" s="82">
        <f t="shared" si="0"/>
        <v>0</v>
      </c>
    </row>
    <row r="14" spans="1:7" ht="16.5" outlineLevel="1">
      <c r="A14" s="77">
        <v>6</v>
      </c>
      <c r="B14" s="78" t="str">
        <f>'Estimación de Esfuerzo'!B25</f>
        <v>Monitoreo y Métricas</v>
      </c>
      <c r="C14" s="47">
        <f>'Estimación de Esfuerzo'!F25</f>
        <v>0</v>
      </c>
      <c r="D14" s="79">
        <f>CostoxHora!C2</f>
        <v>75</v>
      </c>
      <c r="E14" s="80">
        <f t="shared" si="1"/>
        <v>0</v>
      </c>
      <c r="F14" s="81">
        <f t="shared" si="2"/>
        <v>97.5</v>
      </c>
      <c r="G14" s="82">
        <f t="shared" si="0"/>
        <v>0</v>
      </c>
    </row>
    <row r="15" spans="1:7" ht="16.5" outlineLevel="1">
      <c r="A15" s="77">
        <v>7</v>
      </c>
      <c r="B15" s="78" t="str">
        <f>'Estimación de Esfuerzo'!B26</f>
        <v>Administración de la Configuración</v>
      </c>
      <c r="C15" s="47">
        <f>'Estimación de Esfuerzo'!F26</f>
        <v>0</v>
      </c>
      <c r="D15" s="79">
        <f>CostoxHora!C4</f>
        <v>50</v>
      </c>
      <c r="E15" s="80">
        <f t="shared" si="1"/>
        <v>0</v>
      </c>
      <c r="F15" s="81">
        <f t="shared" si="2"/>
        <v>65</v>
      </c>
      <c r="G15" s="82">
        <f t="shared" si="0"/>
        <v>0</v>
      </c>
    </row>
    <row r="16" spans="1:7" ht="16.5">
      <c r="A16" s="92"/>
      <c r="B16" s="90" t="s">
        <v>82</v>
      </c>
      <c r="C16" s="92">
        <f>SUM(C18:C20)</f>
        <v>0</v>
      </c>
      <c r="D16" s="114">
        <f>SUM(E18:E20)</f>
        <v>0</v>
      </c>
      <c r="E16" s="114"/>
      <c r="F16" s="114">
        <f>SUM(G18:G20)</f>
        <v>0</v>
      </c>
      <c r="G16" s="114"/>
    </row>
    <row r="17" spans="1:7" outlineLevel="1">
      <c r="A17" s="74" t="s">
        <v>50</v>
      </c>
      <c r="B17" s="75" t="s">
        <v>61</v>
      </c>
      <c r="C17" s="74" t="s">
        <v>58</v>
      </c>
      <c r="D17" s="74" t="s">
        <v>62</v>
      </c>
      <c r="E17" s="76" t="s">
        <v>60</v>
      </c>
      <c r="F17" s="74" t="s">
        <v>62</v>
      </c>
      <c r="G17" s="74" t="s">
        <v>60</v>
      </c>
    </row>
    <row r="18" spans="1:7" outlineLevel="1">
      <c r="A18" s="46">
        <v>1</v>
      </c>
      <c r="B18" s="83"/>
      <c r="C18" s="84"/>
      <c r="D18" s="79"/>
      <c r="E18" s="80">
        <f>C18*D18</f>
        <v>0</v>
      </c>
      <c r="F18" s="81"/>
      <c r="G18" s="82">
        <f>C18*F18</f>
        <v>0</v>
      </c>
    </row>
    <row r="19" spans="1:7" outlineLevel="1">
      <c r="A19" s="46">
        <v>2</v>
      </c>
      <c r="B19" s="83"/>
      <c r="C19" s="84"/>
      <c r="D19" s="79"/>
      <c r="E19" s="80">
        <f>C19*D19</f>
        <v>0</v>
      </c>
      <c r="F19" s="81"/>
      <c r="G19" s="82">
        <f>C19*F19</f>
        <v>0</v>
      </c>
    </row>
    <row r="20" spans="1:7" outlineLevel="1">
      <c r="A20" s="46">
        <v>3</v>
      </c>
      <c r="B20" s="83"/>
      <c r="C20" s="84"/>
      <c r="D20" s="79"/>
      <c r="E20" s="80">
        <f>C20*D20</f>
        <v>0</v>
      </c>
      <c r="F20" s="81"/>
      <c r="G20" s="82">
        <f>C20*F20</f>
        <v>0</v>
      </c>
    </row>
    <row r="21" spans="1:7">
      <c r="A21" s="115"/>
      <c r="B21" s="116"/>
      <c r="C21" s="116"/>
      <c r="D21" s="116"/>
      <c r="E21" s="116"/>
      <c r="F21" s="116"/>
      <c r="G21" s="116"/>
    </row>
    <row r="23" spans="1:7">
      <c r="B23" s="49"/>
    </row>
  </sheetData>
  <mergeCells count="13">
    <mergeCell ref="D7:E7"/>
    <mergeCell ref="F7:G7"/>
    <mergeCell ref="D16:E16"/>
    <mergeCell ref="F16:G16"/>
    <mergeCell ref="A21:G21"/>
    <mergeCell ref="A6:B6"/>
    <mergeCell ref="D6:E6"/>
    <mergeCell ref="F6:G6"/>
    <mergeCell ref="A4:B4"/>
    <mergeCell ref="D4:E4"/>
    <mergeCell ref="F4:G4"/>
    <mergeCell ref="D5:E5"/>
    <mergeCell ref="F5:G5"/>
  </mergeCells>
  <pageMargins left="0.78740157480314965" right="0.78740157480314965" top="0.39370078740157483" bottom="0.39370078740157483" header="0" footer="0"/>
  <pageSetup scale="93" orientation="landscape" r:id="rId1"/>
  <headerFooter alignWithMargins="0"/>
  <ignoredErrors>
    <ignoredError sqref="D1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12" sqref="E12"/>
    </sheetView>
  </sheetViews>
  <sheetFormatPr baseColWidth="10" defaultRowHeight="12.75"/>
  <cols>
    <col min="1" max="1" width="14.7109375" bestFit="1" customWidth="1"/>
    <col min="2" max="2" width="13" bestFit="1" customWidth="1"/>
    <col min="3" max="3" width="13.42578125" bestFit="1" customWidth="1"/>
  </cols>
  <sheetData>
    <row r="1" spans="1:3">
      <c r="B1" t="s">
        <v>92</v>
      </c>
      <c r="C1" t="s">
        <v>93</v>
      </c>
    </row>
    <row r="2" spans="1:3" ht="15">
      <c r="A2" s="94" t="s">
        <v>91</v>
      </c>
      <c r="B2" s="95">
        <v>12000</v>
      </c>
      <c r="C2" s="96">
        <f>B2/160</f>
        <v>75</v>
      </c>
    </row>
    <row r="3" spans="1:3" ht="15">
      <c r="A3" s="94" t="s">
        <v>90</v>
      </c>
      <c r="B3" s="95">
        <v>10000</v>
      </c>
      <c r="C3" s="96">
        <f>B3/160</f>
        <v>62.5</v>
      </c>
    </row>
    <row r="4" spans="1:3" ht="15">
      <c r="A4" s="94" t="s">
        <v>65</v>
      </c>
      <c r="B4" s="95">
        <v>8000</v>
      </c>
      <c r="C4" s="96">
        <f>B4/160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DescripcionesInstrucciones</vt:lpstr>
      <vt:lpstr>Estimación de Tamaño</vt:lpstr>
      <vt:lpstr>Estimación de Esfuerzo</vt:lpstr>
      <vt:lpstr>Costos</vt:lpstr>
      <vt:lpstr>CostoxHora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cp:lastPrinted>2016-02-22T18:41:36Z</cp:lastPrinted>
  <dcterms:created xsi:type="dcterms:W3CDTF">2016-02-12T17:22:16Z</dcterms:created>
  <dcterms:modified xsi:type="dcterms:W3CDTF">2016-03-12T06:11:39Z</dcterms:modified>
</cp:coreProperties>
</file>