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25"/>
  </bookViews>
  <sheets>
    <sheet name="DescripcionesInstrucciones" sheetId="1" r:id="rId1"/>
    <sheet name="Estimación de Tamaño" sheetId="2" r:id="rId2"/>
    <sheet name="Estimación de Esfuerzo" sheetId="3" r:id="rId3"/>
    <sheet name="Costos" sheetId="4" r:id="rId4"/>
    <sheet name="CostoxHora" sheetId="5" state="hidden" r:id="rId5"/>
  </sheets>
  <definedNames>
    <definedName name="Complej.">#REF!</definedName>
  </definedNames>
  <calcPr calcId="125725"/>
</workbook>
</file>

<file path=xl/calcChain.xml><?xml version="1.0" encoding="utf-8"?>
<calcChain xmlns="http://schemas.openxmlformats.org/spreadsheetml/2006/main">
  <c r="C4" i="5"/>
  <c r="C3"/>
  <c r="C2"/>
  <c r="G19" i="4"/>
  <c r="E19"/>
  <c r="G18"/>
  <c r="E18"/>
  <c r="G17"/>
  <c r="E17"/>
  <c r="F15"/>
  <c r="D15"/>
  <c r="C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E20" i="3"/>
  <c r="E11"/>
  <c r="E5"/>
  <c r="P32" i="2"/>
  <c r="N32"/>
  <c r="Q32" s="1"/>
  <c r="E32"/>
  <c r="P31"/>
  <c r="N31"/>
  <c r="Q31" s="1"/>
  <c r="E31"/>
  <c r="P30"/>
  <c r="N30"/>
  <c r="Q30" s="1"/>
  <c r="E30"/>
  <c r="P29"/>
  <c r="N29"/>
  <c r="Q29" s="1"/>
  <c r="E29"/>
  <c r="P28"/>
  <c r="N28"/>
  <c r="Q28" s="1"/>
  <c r="E28"/>
  <c r="P27"/>
  <c r="N27"/>
  <c r="Q27" s="1"/>
  <c r="E27"/>
  <c r="P25"/>
  <c r="N25"/>
  <c r="Q25" s="1"/>
  <c r="E25"/>
  <c r="P24"/>
  <c r="N24"/>
  <c r="Q24" s="1"/>
  <c r="E24"/>
  <c r="P23"/>
  <c r="N23"/>
  <c r="Q23" s="1"/>
  <c r="E23"/>
  <c r="P22"/>
  <c r="N22"/>
  <c r="Q22" s="1"/>
  <c r="E22"/>
  <c r="P21"/>
  <c r="N21"/>
  <c r="Q21" s="1"/>
  <c r="E21"/>
  <c r="P20"/>
  <c r="N20"/>
  <c r="Q20" s="1"/>
  <c r="E20"/>
  <c r="P19"/>
  <c r="N19"/>
  <c r="Q19" s="1"/>
  <c r="E19"/>
  <c r="P18"/>
  <c r="N18"/>
  <c r="Q18" s="1"/>
  <c r="E18"/>
  <c r="P17"/>
  <c r="N17"/>
  <c r="Q17" s="1"/>
  <c r="E17"/>
  <c r="P16"/>
  <c r="N16"/>
  <c r="Q16" s="1"/>
  <c r="E16"/>
  <c r="P15"/>
  <c r="N15"/>
  <c r="Q15" s="1"/>
  <c r="E15"/>
  <c r="P14"/>
  <c r="N14"/>
  <c r="Q14" s="1"/>
  <c r="E14"/>
  <c r="P13"/>
  <c r="N13"/>
  <c r="Q13" s="1"/>
  <c r="E13"/>
  <c r="P12"/>
  <c r="N12"/>
  <c r="Q12" s="1"/>
  <c r="E12"/>
  <c r="P11"/>
  <c r="N11"/>
  <c r="Q11" s="1"/>
  <c r="P10"/>
  <c r="N10"/>
  <c r="Q10" s="1"/>
  <c r="E10" s="1"/>
  <c r="P9"/>
  <c r="N9"/>
  <c r="Q9" s="1"/>
  <c r="E9" s="1"/>
  <c r="P8"/>
  <c r="N8"/>
  <c r="Q8" s="1"/>
  <c r="E8" s="1"/>
  <c r="P7"/>
  <c r="N7"/>
  <c r="Q7" s="1"/>
  <c r="E7" s="1"/>
  <c r="P6"/>
  <c r="N6"/>
  <c r="Q6" s="1"/>
  <c r="E6" s="1"/>
  <c r="P5"/>
  <c r="N5"/>
  <c r="N3" s="1"/>
  <c r="Q5" l="1"/>
  <c r="E5" l="1"/>
  <c r="Q3"/>
  <c r="D18" i="3" s="1"/>
  <c r="F25" l="1"/>
  <c r="C13" i="4" s="1"/>
  <c r="F23" i="3"/>
  <c r="F21"/>
  <c r="F18"/>
  <c r="F17"/>
  <c r="F15"/>
  <c r="C10" i="4" s="1"/>
  <c r="F13" i="3"/>
  <c r="F11"/>
  <c r="C9" i="4" s="1"/>
  <c r="F10" i="3"/>
  <c r="F8"/>
  <c r="F6"/>
  <c r="F26"/>
  <c r="C14" i="4" s="1"/>
  <c r="F24" i="3"/>
  <c r="C12" i="4" s="1"/>
  <c r="F22" i="3"/>
  <c r="F20"/>
  <c r="C11" i="4" s="1"/>
  <c r="F19" i="3"/>
  <c r="F16"/>
  <c r="F14"/>
  <c r="F12"/>
  <c r="F9"/>
  <c r="F7"/>
  <c r="F5"/>
  <c r="C8" i="4" l="1"/>
  <c r="F28" i="3"/>
  <c r="F3"/>
  <c r="G11" i="4"/>
  <c r="E11"/>
  <c r="G12"/>
  <c r="E12"/>
  <c r="G13"/>
  <c r="E13"/>
  <c r="G14"/>
  <c r="E14"/>
  <c r="G9"/>
  <c r="E9"/>
  <c r="G10"/>
  <c r="E10"/>
  <c r="G8" l="1"/>
  <c r="F6" s="1"/>
  <c r="F5" s="1"/>
  <c r="E8"/>
  <c r="D6" s="1"/>
  <c r="D5" s="1"/>
  <c r="C6"/>
  <c r="C5" s="1"/>
</calcChain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b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/>
            <sz val="8"/>
            <color rgb="FF000000"/>
            <rFont val="Tahoma"/>
            <family val="2"/>
            <charset val="1"/>
          </rPr>
          <t>%: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/>
            <sz val="8"/>
            <color rgb="FF000000"/>
            <rFont val="Tahoma"/>
            <family val="2"/>
            <charset val="1"/>
          </rPr>
          <t>Esfuerzo: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<sst xmlns="http://schemas.openxmlformats.org/spreadsheetml/2006/main" count="147" uniqueCount="103">
  <si>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</si>
  <si>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</si>
  <si>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</si>
  <si>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</si>
  <si>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</si>
  <si>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</si>
  <si>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</si>
  <si>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</si>
  <si>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</si>
  <si>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</si>
  <si>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</si>
  <si>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</si>
  <si>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</si>
  <si>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</si>
  <si>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</si>
  <si>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</si>
  <si>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</si>
  <si>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</si>
  <si>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</si>
  <si>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</si>
  <si>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</si>
  <si>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</si>
  <si>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</si>
  <si>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</si>
  <si>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</si>
  <si>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</si>
  <si>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</si>
  <si>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</si>
  <si>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</si>
  <si>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</si>
  <si>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</si>
  <si>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</si>
  <si>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</si>
  <si>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</si>
  <si>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</si>
  <si>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</si>
  <si>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</si>
  <si>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</si>
  <si>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</si>
  <si>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</si>
  <si>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</si>
  <si>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</si>
  <si>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</si>
  <si>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</si>
  <si>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</si>
  <si>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</si>
  <si>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</si>
  <si>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</si>
  <si>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</si>
  <si>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</si>
  <si>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</si>
  <si>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</si>
  <si>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</si>
  <si>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</si>
  <si>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</si>
  <si>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</si>
  <si>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</si>
  <si>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CU01: Manejo de usuarios</t>
  </si>
  <si>
    <t>P</t>
  </si>
  <si>
    <t>CU02 Administración de proyectos y áreas de proyectos</t>
  </si>
  <si>
    <t>CU03 Administración Viáticos por proyecto</t>
  </si>
  <si>
    <t>CU04 Administración de Gastos</t>
  </si>
  <si>
    <t>CU05 Generación de reportes</t>
  </si>
  <si>
    <t>CU06 Edición Gastos y Viáticos</t>
  </si>
  <si>
    <t>Nombre de Requerimientos Adicionales</t>
  </si>
  <si>
    <t/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</si>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</sst>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$-2C0A]\ #,##0"/>
    <numFmt numFmtId="166" formatCode="[$$-2C0A]\ #,##0.0"/>
    <numFmt numFmtId="167" formatCode="_-* #,##0.00_-;\-* #,##0.00_-;_-* \-??_-;_-@_-"/>
  </numFmts>
  <fonts count="26">
    <font>
      <sz val="10"/>
      <name val="Arial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b/>
      <sz val="11"/>
      <name val="Arial Narrow"/>
      <family val="2"/>
      <charset val="1"/>
    </font>
    <font>
      <sz val="11"/>
      <color rgb="FFFFFFFF"/>
      <name val="Arial Narrow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/>
      <sz val="11"/>
      <color rgb="FFFFFFFF"/>
      <name val="Arial Narrow"/>
      <family val="2"/>
      <charset val="1"/>
    </font>
    <font>
      <b/>
      <sz val="10"/>
      <name val="Arial Narrow"/>
      <family val="2"/>
      <charset val="1"/>
    </font>
    <font>
      <sz val="10"/>
      <name val="Gill Sans MT"/>
      <family val="2"/>
      <charset val="1"/>
    </font>
    <font>
      <sz val="10"/>
      <name val="Arial"/>
      <family val="2"/>
      <charset val="1"/>
    </font>
    <font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2"/>
      <color rgb="FFFFFFFF"/>
      <name val="Arial Narrow"/>
      <family val="2"/>
    </font>
    <font>
      <b/>
      <sz val="14"/>
      <color rgb="FFFFFFFF"/>
      <name val="Arial Narrow"/>
      <family val="2"/>
    </font>
    <font>
      <sz val="12"/>
      <color rgb="FFFFFFFF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sz val="11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7F7F7F"/>
        <bgColor rgb="FF96989A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7">
    <border>
      <left/>
      <right/>
      <top/>
      <bottom/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3" fillId="0" borderId="0" applyBorder="0" applyProtection="0"/>
    <xf numFmtId="0" fontId="13" fillId="0" borderId="0"/>
  </cellStyleXfs>
  <cellXfs count="97">
    <xf numFmtId="0" fontId="0" fillId="0" borderId="0" xfId="0"/>
    <xf numFmtId="0" fontId="0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0" xfId="0" applyFont="1"/>
    <xf numFmtId="0" fontId="9" fillId="0" borderId="0" xfId="0" applyFont="1"/>
    <xf numFmtId="0" fontId="4" fillId="6" borderId="0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2" fontId="5" fillId="5" borderId="4" xfId="0" applyNumberFormat="1" applyFont="1" applyFill="1" applyBorder="1" applyAlignment="1">
      <alignment horizontal="center" vertical="center"/>
    </xf>
    <xf numFmtId="9" fontId="5" fillId="5" borderId="4" xfId="1" applyFont="1" applyFill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right" vertical="center"/>
    </xf>
    <xf numFmtId="4" fontId="5" fillId="7" borderId="4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9" fontId="5" fillId="5" borderId="4" xfId="0" applyNumberFormat="1" applyFont="1" applyFill="1" applyBorder="1" applyAlignment="1">
      <alignment horizontal="right" vertical="center"/>
    </xf>
    <xf numFmtId="4" fontId="5" fillId="5" borderId="4" xfId="0" applyNumberFormat="1" applyFont="1" applyFill="1" applyBorder="1" applyAlignment="1">
      <alignment vertical="center"/>
    </xf>
    <xf numFmtId="0" fontId="10" fillId="4" borderId="4" xfId="0" applyFont="1" applyFill="1" applyBorder="1" applyAlignment="1">
      <alignment horizontal="right" vertical="center"/>
    </xf>
    <xf numFmtId="4" fontId="10" fillId="4" borderId="4" xfId="0" applyNumberFormat="1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center" vertical="center"/>
    </xf>
    <xf numFmtId="0" fontId="4" fillId="6" borderId="0" xfId="0" applyFont="1" applyFill="1" applyBorder="1"/>
    <xf numFmtId="2" fontId="11" fillId="8" borderId="4" xfId="0" applyNumberFormat="1" applyFont="1" applyFill="1" applyBorder="1" applyAlignment="1">
      <alignment horizontal="center" vertical="center"/>
    </xf>
    <xf numFmtId="2" fontId="10" fillId="6" borderId="4" xfId="0" applyNumberFormat="1" applyFont="1" applyFill="1" applyBorder="1" applyAlignment="1">
      <alignment horizontal="center"/>
    </xf>
    <xf numFmtId="2" fontId="10" fillId="6" borderId="4" xfId="0" applyNumberFormat="1" applyFont="1" applyFill="1" applyBorder="1" applyAlignment="1">
      <alignment horizontal="left"/>
    </xf>
    <xf numFmtId="4" fontId="10" fillId="6" borderId="4" xfId="0" applyNumberFormat="1" applyFont="1" applyFill="1" applyBorder="1" applyAlignment="1">
      <alignment horizontal="center"/>
    </xf>
    <xf numFmtId="2" fontId="6" fillId="6" borderId="4" xfId="0" applyNumberFormat="1" applyFont="1" applyFill="1" applyBorder="1" applyAlignment="1">
      <alignment horizontal="left"/>
    </xf>
    <xf numFmtId="4" fontId="6" fillId="6" borderId="4" xfId="0" applyNumberFormat="1" applyFont="1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left"/>
    </xf>
    <xf numFmtId="0" fontId="11" fillId="5" borderId="4" xfId="0" applyFont="1" applyFill="1" applyBorder="1" applyAlignment="1" applyProtection="1">
      <alignment horizontal="center"/>
    </xf>
    <xf numFmtId="1" fontId="11" fillId="5" borderId="4" xfId="0" applyNumberFormat="1" applyFont="1" applyFill="1" applyBorder="1" applyAlignment="1">
      <alignment horizontal="center"/>
    </xf>
    <xf numFmtId="0" fontId="5" fillId="5" borderId="4" xfId="0" applyFont="1" applyFill="1" applyBorder="1"/>
    <xf numFmtId="4" fontId="11" fillId="5" borderId="4" xfId="0" applyNumberFormat="1" applyFont="1" applyFill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11" fillId="5" borderId="4" xfId="0" applyFont="1" applyFill="1" applyBorder="1" applyAlignment="1" applyProtection="1"/>
    <xf numFmtId="165" fontId="2" fillId="0" borderId="4" xfId="0" applyNumberFormat="1" applyFont="1" applyBorder="1"/>
    <xf numFmtId="165" fontId="11" fillId="5" borderId="4" xfId="0" applyNumberFormat="1" applyFont="1" applyFill="1" applyBorder="1"/>
    <xf numFmtId="166" fontId="2" fillId="0" borderId="4" xfId="0" applyNumberFormat="1" applyFont="1" applyBorder="1" applyAlignment="1">
      <alignment horizontal="right"/>
    </xf>
    <xf numFmtId="2" fontId="6" fillId="6" borderId="4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2" fillId="0" borderId="4" xfId="0" applyNumberFormat="1" applyFont="1" applyBorder="1" applyAlignment="1">
      <alignment horizontal="right"/>
    </xf>
    <xf numFmtId="0" fontId="12" fillId="0" borderId="0" xfId="0" applyFont="1"/>
    <xf numFmtId="0" fontId="12" fillId="0" borderId="0" xfId="0" applyFont="1" applyBorder="1" applyAlignment="1" applyProtection="1"/>
    <xf numFmtId="167" fontId="12" fillId="0" borderId="0" xfId="0" applyNumberFormat="1" applyFont="1"/>
    <xf numFmtId="0" fontId="14" fillId="0" borderId="0" xfId="0" applyFont="1"/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4" fontId="18" fillId="0" borderId="4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5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left" vertical="center"/>
    </xf>
    <xf numFmtId="0" fontId="25" fillId="5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4" fontId="18" fillId="5" borderId="4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8" fillId="0" borderId="5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right" vertical="center"/>
    </xf>
    <xf numFmtId="165" fontId="6" fillId="6" borderId="4" xfId="0" applyNumberFormat="1" applyFont="1" applyFill="1" applyBorder="1" applyAlignment="1">
      <alignment horizontal="center"/>
    </xf>
    <xf numFmtId="2" fontId="11" fillId="8" borderId="4" xfId="0" applyNumberFormat="1" applyFont="1" applyFill="1" applyBorder="1" applyAlignment="1">
      <alignment horizontal="center"/>
    </xf>
    <xf numFmtId="2" fontId="11" fillId="8" borderId="4" xfId="0" applyNumberFormat="1" applyFont="1" applyFill="1" applyBorder="1" applyAlignment="1">
      <alignment horizontal="center" vertical="center"/>
    </xf>
    <xf numFmtId="165" fontId="10" fillId="6" borderId="4" xfId="0" applyNumberFormat="1" applyFont="1" applyFill="1" applyBorder="1" applyAlignment="1">
      <alignment horizontal="center"/>
    </xf>
  </cellXfs>
  <cellStyles count="3">
    <cellStyle name="Normal" xfId="0" builtinId="0"/>
    <cellStyle name="Porcentual" xfId="1" builtinId="5"/>
    <cellStyle name="Texto explicativo" xfId="2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0</xdr:row>
      <xdr:rowOff>28575</xdr:rowOff>
    </xdr:from>
    <xdr:to>
      <xdr:col>4</xdr:col>
      <xdr:colOff>542280</xdr:colOff>
      <xdr:row>0</xdr:row>
      <xdr:rowOff>851895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5114925" y="28575"/>
          <a:ext cx="244728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0</xdr:rowOff>
    </xdr:from>
    <xdr:to>
      <xdr:col>17</xdr:col>
      <xdr:colOff>275580</xdr:colOff>
      <xdr:row>0</xdr:row>
      <xdr:rowOff>823320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9229725" y="0"/>
          <a:ext cx="244728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22410</xdr:colOff>
      <xdr:row>0</xdr:row>
      <xdr:rowOff>0</xdr:rowOff>
    </xdr:from>
    <xdr:to>
      <xdr:col>6</xdr:col>
      <xdr:colOff>278940</xdr:colOff>
      <xdr:row>0</xdr:row>
      <xdr:rowOff>823320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6804210" y="0"/>
          <a:ext cx="244728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632085</xdr:colOff>
      <xdr:row>0</xdr:row>
      <xdr:rowOff>0</xdr:rowOff>
    </xdr:from>
    <xdr:to>
      <xdr:col>8</xdr:col>
      <xdr:colOff>164835</xdr:colOff>
      <xdr:row>0</xdr:row>
      <xdr:rowOff>823320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6728085" y="0"/>
          <a:ext cx="2456925" cy="823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A13" workbookViewId="0">
      <selection activeCell="A30" sqref="A30:XFD31"/>
    </sheetView>
  </sheetViews>
  <sheetFormatPr baseColWidth="10" defaultRowHeight="12.75"/>
  <cols>
    <col min="1" max="1" width="5" style="50" customWidth="1"/>
    <col min="2" max="2" width="16" style="50" customWidth="1"/>
    <col min="3" max="3" width="50" style="50" customWidth="1"/>
    <col min="4" max="4" width="34.28515625" style="50" customWidth="1"/>
    <col min="5" max="16384" width="11.42578125" style="50"/>
  </cols>
  <sheetData>
    <row r="1" spans="1:14" ht="67.5" customHeight="1"/>
    <row r="2" spans="1:14" ht="18">
      <c r="A2" s="51"/>
      <c r="B2" s="52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15.7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15.75">
      <c r="B4" s="54" t="s">
        <v>1</v>
      </c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ht="16.5">
      <c r="B5" s="56" t="s">
        <v>2</v>
      </c>
    </row>
    <row r="7" spans="1:14" ht="23.25" customHeight="1">
      <c r="B7" s="57" t="s">
        <v>3</v>
      </c>
      <c r="C7" s="58" t="s">
        <v>4</v>
      </c>
      <c r="D7" s="59" t="s">
        <v>5</v>
      </c>
    </row>
    <row r="8" spans="1:14" ht="82.5">
      <c r="B8" s="62" t="s">
        <v>6</v>
      </c>
      <c r="C8" s="63" t="s">
        <v>7</v>
      </c>
      <c r="D8" s="64" t="s">
        <v>8</v>
      </c>
    </row>
    <row r="9" spans="1:14" ht="66">
      <c r="B9" s="62" t="s">
        <v>9</v>
      </c>
      <c r="C9" s="63" t="s">
        <v>10</v>
      </c>
      <c r="D9" s="64" t="s">
        <v>11</v>
      </c>
    </row>
    <row r="10" spans="1:14" ht="49.5">
      <c r="B10" s="62" t="s">
        <v>12</v>
      </c>
      <c r="C10" s="65" t="s">
        <v>13</v>
      </c>
      <c r="D10" s="64" t="s">
        <v>14</v>
      </c>
    </row>
    <row r="11" spans="1:14" ht="49.5">
      <c r="B11" s="62" t="s">
        <v>15</v>
      </c>
      <c r="C11" s="65" t="s">
        <v>16</v>
      </c>
      <c r="D11" s="64" t="s">
        <v>17</v>
      </c>
    </row>
    <row r="12" spans="1:14" ht="49.5">
      <c r="B12" s="62" t="s">
        <v>18</v>
      </c>
      <c r="C12" s="65" t="s">
        <v>19</v>
      </c>
      <c r="D12" s="64" t="s">
        <v>20</v>
      </c>
    </row>
    <row r="13" spans="1:14" ht="66">
      <c r="B13" s="62" t="s">
        <v>21</v>
      </c>
      <c r="C13" s="65" t="s">
        <v>22</v>
      </c>
      <c r="D13" s="64" t="s">
        <v>23</v>
      </c>
    </row>
    <row r="14" spans="1:14" ht="66">
      <c r="B14" s="62" t="s">
        <v>24</v>
      </c>
      <c r="C14" s="65" t="s">
        <v>25</v>
      </c>
      <c r="D14" s="64" t="s">
        <v>26</v>
      </c>
    </row>
    <row r="15" spans="1:14" ht="49.5">
      <c r="B15" s="62" t="s">
        <v>27</v>
      </c>
      <c r="C15" s="65" t="s">
        <v>28</v>
      </c>
      <c r="D15" s="64" t="s">
        <v>29</v>
      </c>
    </row>
    <row r="16" spans="1:14" ht="33">
      <c r="B16" s="62" t="s">
        <v>30</v>
      </c>
      <c r="C16" s="65" t="s">
        <v>31</v>
      </c>
      <c r="D16" s="64" t="s">
        <v>32</v>
      </c>
    </row>
    <row r="17" spans="2:14" ht="33">
      <c r="B17" s="62" t="s">
        <v>33</v>
      </c>
      <c r="C17" s="65" t="s">
        <v>34</v>
      </c>
      <c r="D17" s="64" t="s">
        <v>35</v>
      </c>
    </row>
    <row r="18" spans="2:14" ht="16.5">
      <c r="B18" s="62" t="s">
        <v>36</v>
      </c>
      <c r="C18" s="63" t="s">
        <v>37</v>
      </c>
      <c r="D18" s="66" t="s">
        <v>38</v>
      </c>
    </row>
    <row r="19" spans="2:14" ht="33">
      <c r="B19" s="62" t="s">
        <v>39</v>
      </c>
      <c r="C19" s="63" t="s">
        <v>40</v>
      </c>
      <c r="D19" s="64" t="s">
        <v>41</v>
      </c>
    </row>
    <row r="20" spans="2:14" ht="49.5">
      <c r="B20" s="62" t="s">
        <v>42</v>
      </c>
      <c r="C20" s="63" t="s">
        <v>43</v>
      </c>
      <c r="D20" s="64" t="s">
        <v>44</v>
      </c>
    </row>
    <row r="21" spans="2:14" ht="16.5">
      <c r="B21" s="62" t="s">
        <v>45</v>
      </c>
      <c r="C21" s="63" t="s">
        <v>46</v>
      </c>
      <c r="D21" s="66" t="s">
        <v>47</v>
      </c>
    </row>
    <row r="22" spans="2:14">
      <c r="B22" s="60"/>
      <c r="C22" s="60"/>
      <c r="D22" s="60"/>
    </row>
    <row r="24" spans="2:14" ht="15.75">
      <c r="B24" s="61" t="s">
        <v>48</v>
      </c>
      <c r="C24" s="61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5" spans="2:14" ht="16.5">
      <c r="B25" s="56" t="s">
        <v>49</v>
      </c>
    </row>
    <row r="27" spans="2:14" ht="15.75">
      <c r="B27" s="57" t="s">
        <v>3</v>
      </c>
      <c r="C27" s="58" t="s">
        <v>4</v>
      </c>
      <c r="D27" s="59" t="s">
        <v>5</v>
      </c>
    </row>
    <row r="28" spans="2:14" ht="49.5">
      <c r="B28" s="62" t="s">
        <v>50</v>
      </c>
      <c r="C28" s="63" t="s">
        <v>51</v>
      </c>
      <c r="D28" s="64" t="s">
        <v>52</v>
      </c>
    </row>
    <row r="31" spans="2:14" ht="15.75">
      <c r="B31" s="61" t="s">
        <v>53</v>
      </c>
      <c r="C31" s="6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2:14" ht="16.5">
      <c r="B32" s="56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C28" sqref="C28"/>
    </sheetView>
  </sheetViews>
  <sheetFormatPr baseColWidth="10" defaultRowHeight="12.75"/>
  <cols>
    <col min="1" max="1" width="3" style="77" customWidth="1"/>
    <col min="2" max="2" width="11.42578125" style="77"/>
    <col min="3" max="3" width="22.85546875" style="77" customWidth="1"/>
    <col min="4" max="4" width="14.5703125" style="77" customWidth="1"/>
    <col min="5" max="5" width="12.85546875" style="77" customWidth="1"/>
    <col min="6" max="17" width="8.85546875" style="77" customWidth="1"/>
    <col min="18" max="16384" width="11.42578125" style="77"/>
  </cols>
  <sheetData>
    <row r="1" spans="1:19" ht="67.5" customHeight="1"/>
    <row r="2" spans="1:19" ht="18">
      <c r="A2" s="78"/>
      <c r="B2" s="91" t="s">
        <v>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1:19" ht="15.7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>
        <f>SUM(N5:N480)</f>
        <v>105.46875</v>
      </c>
      <c r="O3" s="80"/>
      <c r="P3" s="80"/>
      <c r="Q3" s="80">
        <f>SUM(Q5:Q480)</f>
        <v>142.50937500000001</v>
      </c>
    </row>
    <row r="4" spans="1:19" ht="31.5">
      <c r="B4" s="67" t="s">
        <v>55</v>
      </c>
      <c r="C4" s="67" t="s">
        <v>56</v>
      </c>
      <c r="D4" s="67" t="s">
        <v>6</v>
      </c>
      <c r="E4" s="67" t="s">
        <v>9</v>
      </c>
      <c r="F4" s="67" t="s">
        <v>12</v>
      </c>
      <c r="G4" s="67" t="s">
        <v>15</v>
      </c>
      <c r="H4" s="67" t="s">
        <v>18</v>
      </c>
      <c r="I4" s="67" t="s">
        <v>21</v>
      </c>
      <c r="J4" s="67" t="s">
        <v>24</v>
      </c>
      <c r="K4" s="67" t="s">
        <v>27</v>
      </c>
      <c r="L4" s="67" t="s">
        <v>30</v>
      </c>
      <c r="M4" s="67" t="s">
        <v>33</v>
      </c>
      <c r="N4" s="67" t="s">
        <v>36</v>
      </c>
      <c r="O4" s="67" t="s">
        <v>39</v>
      </c>
      <c r="P4" s="67" t="s">
        <v>42</v>
      </c>
      <c r="Q4" s="67" t="s">
        <v>45</v>
      </c>
    </row>
    <row r="5" spans="1:19" ht="16.5">
      <c r="B5" s="68">
        <v>1</v>
      </c>
      <c r="C5" s="81" t="s">
        <v>57</v>
      </c>
      <c r="D5" s="68" t="s">
        <v>58</v>
      </c>
      <c r="E5" s="69" t="str">
        <f t="shared" ref="E5:E10" si="0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70">
        <v>1</v>
      </c>
      <c r="G5" s="70">
        <v>1</v>
      </c>
      <c r="H5" s="70">
        <v>0</v>
      </c>
      <c r="I5" s="70">
        <v>1</v>
      </c>
      <c r="J5" s="70">
        <v>2</v>
      </c>
      <c r="K5" s="71">
        <v>0.75</v>
      </c>
      <c r="L5" s="71">
        <v>1.5</v>
      </c>
      <c r="M5" s="71">
        <v>1.5</v>
      </c>
      <c r="N5" s="82">
        <f t="shared" ref="N5:N25" si="1">(F5+G5+(H5*2))*IF(I5=0,1,I5)*IF(J5=0,1,J5)*IF(K5=0,1,K5)*IF(L5=0,1,L5)*IF(M5=0,1,M5)*1.5</f>
        <v>10.125</v>
      </c>
      <c r="O5" s="72">
        <v>1</v>
      </c>
      <c r="P5" s="73">
        <f>IF(D5="D",0.8,IF(D5="P",1,IF(D5="R",0.5,IF(D5="Ca",0.5,IF(D5="Co",0.5,"")))))</f>
        <v>1</v>
      </c>
      <c r="Q5" s="83">
        <f t="shared" ref="Q5:Q25" si="2">N5*IF(O5=0,1,O5)*IF(P5="",1,P5)</f>
        <v>10.125</v>
      </c>
    </row>
    <row r="6" spans="1:19" ht="49.5">
      <c r="A6" s="79"/>
      <c r="B6" s="68">
        <v>2</v>
      </c>
      <c r="C6" s="84" t="s">
        <v>59</v>
      </c>
      <c r="D6" s="68" t="s">
        <v>58</v>
      </c>
      <c r="E6" s="69" t="str">
        <f t="shared" si="0"/>
        <v>MC</v>
      </c>
      <c r="F6" s="70">
        <v>3</v>
      </c>
      <c r="G6" s="70">
        <v>3</v>
      </c>
      <c r="H6" s="70">
        <v>0</v>
      </c>
      <c r="I6" s="72">
        <v>1</v>
      </c>
      <c r="J6" s="72">
        <v>1</v>
      </c>
      <c r="K6" s="71">
        <v>0.75</v>
      </c>
      <c r="L6" s="71">
        <v>1.5</v>
      </c>
      <c r="M6" s="71">
        <v>1.5</v>
      </c>
      <c r="N6" s="82">
        <f t="shared" si="1"/>
        <v>15.1875</v>
      </c>
      <c r="O6" s="72">
        <v>1.5</v>
      </c>
      <c r="P6" s="73">
        <f>IF(D6="D",0.8,IF(D6="P",1,IF(D6="R",0.5,IF(D6="Ca",0.5,IF(D6="Co",0.5,"")))))</f>
        <v>1</v>
      </c>
      <c r="Q6" s="83">
        <f t="shared" si="2"/>
        <v>22.78125</v>
      </c>
    </row>
    <row r="7" spans="1:19" ht="33">
      <c r="A7" s="79"/>
      <c r="B7" s="68">
        <v>3</v>
      </c>
      <c r="C7" s="84" t="s">
        <v>60</v>
      </c>
      <c r="D7" s="68" t="s">
        <v>58</v>
      </c>
      <c r="E7" s="69" t="str">
        <f t="shared" si="0"/>
        <v>MC</v>
      </c>
      <c r="F7" s="70">
        <v>3</v>
      </c>
      <c r="G7" s="70">
        <v>4</v>
      </c>
      <c r="H7" s="70">
        <v>0</v>
      </c>
      <c r="I7" s="72">
        <v>1</v>
      </c>
      <c r="J7" s="72">
        <v>1</v>
      </c>
      <c r="K7" s="71">
        <v>0.75</v>
      </c>
      <c r="L7" s="71">
        <v>1.5</v>
      </c>
      <c r="M7" s="71">
        <v>1.5</v>
      </c>
      <c r="N7" s="82">
        <f t="shared" si="1"/>
        <v>17.71875</v>
      </c>
      <c r="O7" s="72">
        <v>1.5</v>
      </c>
      <c r="P7" s="73">
        <f>IF(D7="D",0.8,IF(D7="P",1,IF(D7="R",0.5,IF(D7="Ca",0.5,IF(D7="Co",0.5,"")))))</f>
        <v>1</v>
      </c>
      <c r="Q7" s="83">
        <f t="shared" si="2"/>
        <v>26.578125</v>
      </c>
    </row>
    <row r="8" spans="1:19" ht="33">
      <c r="A8" s="79"/>
      <c r="B8" s="68">
        <v>4</v>
      </c>
      <c r="C8" s="84" t="s">
        <v>61</v>
      </c>
      <c r="D8" s="68" t="s">
        <v>58</v>
      </c>
      <c r="E8" s="69" t="str">
        <f t="shared" si="0"/>
        <v>MC</v>
      </c>
      <c r="F8" s="70">
        <v>3</v>
      </c>
      <c r="G8" s="70">
        <v>4</v>
      </c>
      <c r="H8" s="70">
        <v>0</v>
      </c>
      <c r="I8" s="72">
        <v>1</v>
      </c>
      <c r="J8" s="72">
        <v>1</v>
      </c>
      <c r="K8" s="71">
        <v>0.75</v>
      </c>
      <c r="L8" s="71">
        <v>1.5</v>
      </c>
      <c r="M8" s="71">
        <v>1.5</v>
      </c>
      <c r="N8" s="82">
        <f t="shared" si="1"/>
        <v>17.71875</v>
      </c>
      <c r="O8" s="72">
        <v>1.5</v>
      </c>
      <c r="P8" s="73">
        <f t="shared" ref="P8:P25" si="3">IF(D8="D",1,IF(D8="P",0.8,IF(D8="R",0.5,IF(D8="Ca",0.5,IF(D8="Co",0.5,"")))))</f>
        <v>0.8</v>
      </c>
      <c r="Q8" s="83">
        <f t="shared" si="2"/>
        <v>21.262500000000003</v>
      </c>
    </row>
    <row r="9" spans="1:19" ht="16.5">
      <c r="A9" s="79"/>
      <c r="B9" s="68">
        <v>5</v>
      </c>
      <c r="C9" s="85" t="s">
        <v>62</v>
      </c>
      <c r="D9" s="68" t="s">
        <v>27</v>
      </c>
      <c r="E9" s="69" t="str">
        <f t="shared" si="0"/>
        <v>MC</v>
      </c>
      <c r="F9" s="70">
        <v>4</v>
      </c>
      <c r="G9" s="70">
        <v>4</v>
      </c>
      <c r="H9" s="70">
        <v>0</v>
      </c>
      <c r="I9" s="72">
        <v>1</v>
      </c>
      <c r="J9" s="72">
        <v>2</v>
      </c>
      <c r="K9" s="71">
        <v>0.5</v>
      </c>
      <c r="L9" s="71">
        <v>1.5</v>
      </c>
      <c r="M9" s="71">
        <v>1.5</v>
      </c>
      <c r="N9" s="82">
        <f t="shared" si="1"/>
        <v>27</v>
      </c>
      <c r="O9" s="72">
        <v>1.5</v>
      </c>
      <c r="P9" s="73">
        <f t="shared" si="3"/>
        <v>1</v>
      </c>
      <c r="Q9" s="83">
        <f t="shared" si="2"/>
        <v>40.5</v>
      </c>
    </row>
    <row r="10" spans="1:19" ht="33">
      <c r="A10" s="79"/>
      <c r="B10" s="68">
        <v>6</v>
      </c>
      <c r="C10" s="84" t="s">
        <v>63</v>
      </c>
      <c r="D10" s="68" t="s">
        <v>58</v>
      </c>
      <c r="E10" s="69" t="str">
        <f t="shared" si="0"/>
        <v>MC</v>
      </c>
      <c r="F10" s="70">
        <v>3</v>
      </c>
      <c r="G10" s="70">
        <v>4</v>
      </c>
      <c r="H10" s="70">
        <v>0</v>
      </c>
      <c r="I10" s="72">
        <v>1</v>
      </c>
      <c r="J10" s="72">
        <v>1</v>
      </c>
      <c r="K10" s="71">
        <v>0.75</v>
      </c>
      <c r="L10" s="71">
        <v>1.5</v>
      </c>
      <c r="M10" s="71">
        <v>1.5</v>
      </c>
      <c r="N10" s="82">
        <f t="shared" si="1"/>
        <v>17.71875</v>
      </c>
      <c r="O10" s="72">
        <v>1.5</v>
      </c>
      <c r="P10" s="73">
        <f t="shared" si="3"/>
        <v>0.8</v>
      </c>
      <c r="Q10" s="83">
        <f t="shared" si="2"/>
        <v>21.262500000000003</v>
      </c>
    </row>
    <row r="11" spans="1:19" ht="16.5">
      <c r="A11" s="79"/>
      <c r="B11" s="68">
        <v>7</v>
      </c>
      <c r="C11" s="86"/>
      <c r="D11" s="68"/>
      <c r="E11" s="69"/>
      <c r="F11" s="70"/>
      <c r="G11" s="70"/>
      <c r="H11" s="70"/>
      <c r="I11" s="72"/>
      <c r="J11" s="72"/>
      <c r="K11" s="71"/>
      <c r="L11" s="71"/>
      <c r="M11" s="71"/>
      <c r="N11" s="82">
        <f t="shared" si="1"/>
        <v>0</v>
      </c>
      <c r="O11" s="72"/>
      <c r="P11" s="73" t="str">
        <f t="shared" si="3"/>
        <v/>
      </c>
      <c r="Q11" s="83">
        <f t="shared" si="2"/>
        <v>0</v>
      </c>
    </row>
    <row r="12" spans="1:19" ht="16.5">
      <c r="A12" s="79"/>
      <c r="B12" s="68">
        <v>8</v>
      </c>
      <c r="C12" s="87"/>
      <c r="D12" s="68"/>
      <c r="E12" s="69" t="str">
        <f t="shared" ref="E12:E25" si="4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/>
      </c>
      <c r="F12" s="70"/>
      <c r="G12" s="70"/>
      <c r="H12" s="70"/>
      <c r="I12" s="72"/>
      <c r="J12" s="72"/>
      <c r="K12" s="71"/>
      <c r="L12" s="71"/>
      <c r="M12" s="72"/>
      <c r="N12" s="82">
        <f t="shared" si="1"/>
        <v>0</v>
      </c>
      <c r="O12" s="72"/>
      <c r="P12" s="73" t="str">
        <f t="shared" si="3"/>
        <v/>
      </c>
      <c r="Q12" s="83">
        <f t="shared" si="2"/>
        <v>0</v>
      </c>
    </row>
    <row r="13" spans="1:19" ht="16.5">
      <c r="A13" s="79"/>
      <c r="B13" s="68">
        <v>9</v>
      </c>
      <c r="C13" s="88"/>
      <c r="D13" s="68"/>
      <c r="E13" s="69" t="str">
        <f t="shared" si="4"/>
        <v/>
      </c>
      <c r="F13" s="70"/>
      <c r="G13" s="70"/>
      <c r="H13" s="70"/>
      <c r="I13" s="72"/>
      <c r="J13" s="72"/>
      <c r="K13" s="71"/>
      <c r="L13" s="71"/>
      <c r="M13" s="72"/>
      <c r="N13" s="82">
        <f t="shared" si="1"/>
        <v>0</v>
      </c>
      <c r="O13" s="72"/>
      <c r="P13" s="73" t="str">
        <f t="shared" si="3"/>
        <v/>
      </c>
      <c r="Q13" s="83">
        <f t="shared" si="2"/>
        <v>0</v>
      </c>
    </row>
    <row r="14" spans="1:19" ht="16.5">
      <c r="A14" s="79"/>
      <c r="B14" s="68">
        <v>10</v>
      </c>
      <c r="C14" s="89"/>
      <c r="D14" s="68"/>
      <c r="E14" s="69" t="str">
        <f t="shared" si="4"/>
        <v/>
      </c>
      <c r="F14" s="70"/>
      <c r="G14" s="70"/>
      <c r="H14" s="70"/>
      <c r="I14" s="72"/>
      <c r="J14" s="72"/>
      <c r="K14" s="72"/>
      <c r="L14" s="72"/>
      <c r="M14" s="72"/>
      <c r="N14" s="82">
        <f t="shared" si="1"/>
        <v>0</v>
      </c>
      <c r="O14" s="72"/>
      <c r="P14" s="73" t="str">
        <f t="shared" si="3"/>
        <v/>
      </c>
      <c r="Q14" s="83">
        <f t="shared" si="2"/>
        <v>0</v>
      </c>
    </row>
    <row r="15" spans="1:19" ht="16.5">
      <c r="A15" s="79"/>
      <c r="B15" s="68">
        <v>11</v>
      </c>
      <c r="C15" s="89"/>
      <c r="D15" s="68"/>
      <c r="E15" s="69" t="str">
        <f t="shared" si="4"/>
        <v/>
      </c>
      <c r="F15" s="70"/>
      <c r="G15" s="70"/>
      <c r="H15" s="70"/>
      <c r="I15" s="72"/>
      <c r="J15" s="72"/>
      <c r="K15" s="72"/>
      <c r="L15" s="72"/>
      <c r="M15" s="72"/>
      <c r="N15" s="82">
        <f t="shared" si="1"/>
        <v>0</v>
      </c>
      <c r="O15" s="72"/>
      <c r="P15" s="73" t="str">
        <f t="shared" si="3"/>
        <v/>
      </c>
      <c r="Q15" s="83">
        <f t="shared" si="2"/>
        <v>0</v>
      </c>
      <c r="S15" s="90"/>
    </row>
    <row r="16" spans="1:19" ht="16.5">
      <c r="A16" s="79"/>
      <c r="B16" s="68">
        <v>12</v>
      </c>
      <c r="C16" s="89"/>
      <c r="D16" s="68"/>
      <c r="E16" s="69" t="str">
        <f t="shared" si="4"/>
        <v/>
      </c>
      <c r="F16" s="70"/>
      <c r="G16" s="70"/>
      <c r="H16" s="70"/>
      <c r="I16" s="72"/>
      <c r="J16" s="72"/>
      <c r="K16" s="72"/>
      <c r="L16" s="72"/>
      <c r="M16" s="72"/>
      <c r="N16" s="82">
        <f t="shared" si="1"/>
        <v>0</v>
      </c>
      <c r="O16" s="72"/>
      <c r="P16" s="73" t="str">
        <f t="shared" si="3"/>
        <v/>
      </c>
      <c r="Q16" s="83">
        <f t="shared" si="2"/>
        <v>0</v>
      </c>
    </row>
    <row r="17" spans="1:17" ht="16.5">
      <c r="A17" s="79"/>
      <c r="B17" s="68">
        <v>13</v>
      </c>
      <c r="C17" s="89"/>
      <c r="D17" s="68"/>
      <c r="E17" s="69" t="str">
        <f t="shared" si="4"/>
        <v/>
      </c>
      <c r="F17" s="70"/>
      <c r="G17" s="70"/>
      <c r="H17" s="70"/>
      <c r="I17" s="72"/>
      <c r="J17" s="72"/>
      <c r="K17" s="72"/>
      <c r="L17" s="72"/>
      <c r="M17" s="72"/>
      <c r="N17" s="82">
        <f t="shared" si="1"/>
        <v>0</v>
      </c>
      <c r="O17" s="72"/>
      <c r="P17" s="73" t="str">
        <f t="shared" si="3"/>
        <v/>
      </c>
      <c r="Q17" s="83">
        <f t="shared" si="2"/>
        <v>0</v>
      </c>
    </row>
    <row r="18" spans="1:17" ht="16.5">
      <c r="A18" s="79"/>
      <c r="B18" s="68">
        <v>14</v>
      </c>
      <c r="C18" s="89"/>
      <c r="D18" s="68"/>
      <c r="E18" s="69" t="str">
        <f t="shared" si="4"/>
        <v/>
      </c>
      <c r="F18" s="70"/>
      <c r="G18" s="70"/>
      <c r="H18" s="70"/>
      <c r="I18" s="72"/>
      <c r="J18" s="72"/>
      <c r="K18" s="72"/>
      <c r="L18" s="72"/>
      <c r="M18" s="72"/>
      <c r="N18" s="82">
        <f t="shared" si="1"/>
        <v>0</v>
      </c>
      <c r="O18" s="72"/>
      <c r="P18" s="73" t="str">
        <f t="shared" si="3"/>
        <v/>
      </c>
      <c r="Q18" s="83">
        <f t="shared" si="2"/>
        <v>0</v>
      </c>
    </row>
    <row r="19" spans="1:17" ht="16.5">
      <c r="A19" s="79"/>
      <c r="B19" s="68">
        <v>15</v>
      </c>
      <c r="C19" s="89"/>
      <c r="D19" s="68"/>
      <c r="E19" s="69" t="str">
        <f t="shared" si="4"/>
        <v/>
      </c>
      <c r="F19" s="70"/>
      <c r="G19" s="70"/>
      <c r="H19" s="70"/>
      <c r="I19" s="72"/>
      <c r="J19" s="72"/>
      <c r="K19" s="72"/>
      <c r="L19" s="72"/>
      <c r="M19" s="72"/>
      <c r="N19" s="82">
        <f t="shared" si="1"/>
        <v>0</v>
      </c>
      <c r="O19" s="72"/>
      <c r="P19" s="73" t="str">
        <f t="shared" si="3"/>
        <v/>
      </c>
      <c r="Q19" s="83">
        <f t="shared" si="2"/>
        <v>0</v>
      </c>
    </row>
    <row r="20" spans="1:17" ht="16.5">
      <c r="A20" s="79"/>
      <c r="B20" s="68">
        <v>16</v>
      </c>
      <c r="C20" s="89"/>
      <c r="D20" s="68"/>
      <c r="E20" s="69" t="str">
        <f t="shared" si="4"/>
        <v/>
      </c>
      <c r="F20" s="70"/>
      <c r="G20" s="70"/>
      <c r="H20" s="70"/>
      <c r="I20" s="72"/>
      <c r="J20" s="72"/>
      <c r="K20" s="72"/>
      <c r="L20" s="72"/>
      <c r="M20" s="72"/>
      <c r="N20" s="82">
        <f t="shared" si="1"/>
        <v>0</v>
      </c>
      <c r="O20" s="72"/>
      <c r="P20" s="73" t="str">
        <f t="shared" si="3"/>
        <v/>
      </c>
      <c r="Q20" s="83">
        <f t="shared" si="2"/>
        <v>0</v>
      </c>
    </row>
    <row r="21" spans="1:17" ht="16.5">
      <c r="A21" s="79"/>
      <c r="B21" s="68">
        <v>17</v>
      </c>
      <c r="C21" s="89"/>
      <c r="D21" s="68"/>
      <c r="E21" s="69" t="str">
        <f t="shared" si="4"/>
        <v/>
      </c>
      <c r="F21" s="70"/>
      <c r="G21" s="70"/>
      <c r="H21" s="70"/>
      <c r="I21" s="72"/>
      <c r="J21" s="72"/>
      <c r="K21" s="72"/>
      <c r="L21" s="72"/>
      <c r="M21" s="72"/>
      <c r="N21" s="82">
        <f t="shared" si="1"/>
        <v>0</v>
      </c>
      <c r="O21" s="72"/>
      <c r="P21" s="73" t="str">
        <f t="shared" si="3"/>
        <v/>
      </c>
      <c r="Q21" s="83">
        <f t="shared" si="2"/>
        <v>0</v>
      </c>
    </row>
    <row r="22" spans="1:17" ht="16.5">
      <c r="A22" s="79"/>
      <c r="B22" s="68">
        <v>18</v>
      </c>
      <c r="C22" s="89"/>
      <c r="D22" s="68"/>
      <c r="E22" s="69" t="str">
        <f t="shared" si="4"/>
        <v/>
      </c>
      <c r="F22" s="70"/>
      <c r="G22" s="70"/>
      <c r="H22" s="70"/>
      <c r="I22" s="72"/>
      <c r="J22" s="72"/>
      <c r="K22" s="72"/>
      <c r="L22" s="72"/>
      <c r="M22" s="72"/>
      <c r="N22" s="82">
        <f t="shared" si="1"/>
        <v>0</v>
      </c>
      <c r="O22" s="72"/>
      <c r="P22" s="73" t="str">
        <f t="shared" si="3"/>
        <v/>
      </c>
      <c r="Q22" s="83">
        <f t="shared" si="2"/>
        <v>0</v>
      </c>
    </row>
    <row r="23" spans="1:17" ht="16.5">
      <c r="A23" s="79"/>
      <c r="B23" s="68">
        <v>19</v>
      </c>
      <c r="C23" s="89"/>
      <c r="D23" s="68"/>
      <c r="E23" s="69" t="str">
        <f t="shared" si="4"/>
        <v/>
      </c>
      <c r="F23" s="70"/>
      <c r="G23" s="70"/>
      <c r="H23" s="70"/>
      <c r="I23" s="72"/>
      <c r="J23" s="72"/>
      <c r="K23" s="72"/>
      <c r="L23" s="72"/>
      <c r="M23" s="72"/>
      <c r="N23" s="82">
        <f t="shared" si="1"/>
        <v>0</v>
      </c>
      <c r="O23" s="72"/>
      <c r="P23" s="73" t="str">
        <f t="shared" si="3"/>
        <v/>
      </c>
      <c r="Q23" s="83">
        <f t="shared" si="2"/>
        <v>0</v>
      </c>
    </row>
    <row r="24" spans="1:17" ht="16.5">
      <c r="A24" s="79"/>
      <c r="B24" s="68">
        <v>20</v>
      </c>
      <c r="C24" s="89"/>
      <c r="D24" s="68"/>
      <c r="E24" s="69" t="str">
        <f t="shared" si="4"/>
        <v/>
      </c>
      <c r="F24" s="70"/>
      <c r="G24" s="70"/>
      <c r="H24" s="70"/>
      <c r="I24" s="72"/>
      <c r="J24" s="72"/>
      <c r="K24" s="72"/>
      <c r="L24" s="72"/>
      <c r="M24" s="72"/>
      <c r="N24" s="82">
        <f t="shared" si="1"/>
        <v>0</v>
      </c>
      <c r="O24" s="72"/>
      <c r="P24" s="73" t="str">
        <f t="shared" si="3"/>
        <v/>
      </c>
      <c r="Q24" s="83">
        <f t="shared" si="2"/>
        <v>0</v>
      </c>
    </row>
    <row r="25" spans="1:17" ht="16.5">
      <c r="A25" s="79"/>
      <c r="B25" s="68">
        <v>21</v>
      </c>
      <c r="C25" s="89"/>
      <c r="D25" s="68"/>
      <c r="E25" s="69" t="str">
        <f t="shared" si="4"/>
        <v/>
      </c>
      <c r="F25" s="70"/>
      <c r="G25" s="70"/>
      <c r="H25" s="70"/>
      <c r="I25" s="72"/>
      <c r="J25" s="72"/>
      <c r="K25" s="72"/>
      <c r="L25" s="72"/>
      <c r="M25" s="72"/>
      <c r="N25" s="82">
        <f t="shared" si="1"/>
        <v>0</v>
      </c>
      <c r="O25" s="72"/>
      <c r="P25" s="73" t="str">
        <f t="shared" si="3"/>
        <v/>
      </c>
      <c r="Q25" s="83">
        <f t="shared" si="2"/>
        <v>0</v>
      </c>
    </row>
    <row r="26" spans="1:17" ht="15.75">
      <c r="B26" s="74" t="s">
        <v>55</v>
      </c>
      <c r="C26" s="75" t="s">
        <v>64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 t="s">
        <v>36</v>
      </c>
      <c r="O26" s="74"/>
      <c r="P26" s="74"/>
      <c r="Q26" s="74" t="s">
        <v>45</v>
      </c>
    </row>
    <row r="27" spans="1:17" ht="16.5">
      <c r="B27" s="68">
        <v>22</v>
      </c>
      <c r="C27" s="68"/>
      <c r="D27" s="68"/>
      <c r="E27" s="69" t="str">
        <f t="shared" ref="E27:E32" si="5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70"/>
      <c r="G27" s="70"/>
      <c r="H27" s="70"/>
      <c r="I27" s="72"/>
      <c r="J27" s="72"/>
      <c r="K27" s="72"/>
      <c r="L27" s="72"/>
      <c r="M27" s="72"/>
      <c r="N27" s="82">
        <f t="shared" ref="N27:N32" si="6">(F27+G27+(H27*2))*IF(I27=0,1,I27)*IF(J27=0,1,J27)*IF(K27=0,1,K27)*IF(L27=0,1,L27)*IF(M27=0,1,M27)*1.5</f>
        <v>0</v>
      </c>
      <c r="O27" s="72"/>
      <c r="P27" s="73" t="str">
        <f t="shared" ref="P27:P32" si="7">IF(D27="D",1,IF(D27="P",0.8,IF(D27="R",0.5,IF(D27="Ca",0.5,IF(D27="Co",0.5,"")))))</f>
        <v/>
      </c>
      <c r="Q27" s="83">
        <f t="shared" ref="Q27:Q32" si="8">N27*IF(O27=0,1,O27)*IF(P27="",1,P27)</f>
        <v>0</v>
      </c>
    </row>
    <row r="28" spans="1:17" ht="16.5">
      <c r="A28" s="79"/>
      <c r="B28" s="68">
        <v>23</v>
      </c>
      <c r="C28" s="89" t="s">
        <v>65</v>
      </c>
      <c r="D28" s="68"/>
      <c r="E28" s="69" t="str">
        <f t="shared" si="5"/>
        <v/>
      </c>
      <c r="F28" s="70"/>
      <c r="G28" s="70"/>
      <c r="H28" s="70"/>
      <c r="I28" s="72"/>
      <c r="J28" s="72"/>
      <c r="K28" s="72"/>
      <c r="L28" s="72"/>
      <c r="M28" s="72"/>
      <c r="N28" s="82">
        <f t="shared" si="6"/>
        <v>0</v>
      </c>
      <c r="O28" s="72"/>
      <c r="P28" s="73" t="str">
        <f t="shared" si="7"/>
        <v/>
      </c>
      <c r="Q28" s="83">
        <f t="shared" si="8"/>
        <v>0</v>
      </c>
    </row>
    <row r="29" spans="1:17" ht="16.5">
      <c r="A29" s="79"/>
      <c r="B29" s="68">
        <v>24</v>
      </c>
      <c r="C29" s="68"/>
      <c r="D29" s="68"/>
      <c r="E29" s="76" t="str">
        <f t="shared" si="5"/>
        <v/>
      </c>
      <c r="F29" s="70"/>
      <c r="G29" s="70"/>
      <c r="H29" s="70"/>
      <c r="I29" s="72"/>
      <c r="J29" s="72"/>
      <c r="K29" s="72"/>
      <c r="L29" s="72"/>
      <c r="M29" s="72"/>
      <c r="N29" s="82">
        <f t="shared" si="6"/>
        <v>0</v>
      </c>
      <c r="O29" s="72"/>
      <c r="P29" s="73" t="str">
        <f t="shared" si="7"/>
        <v/>
      </c>
      <c r="Q29" s="83">
        <f t="shared" si="8"/>
        <v>0</v>
      </c>
    </row>
    <row r="30" spans="1:17" ht="16.5">
      <c r="A30" s="79"/>
      <c r="B30" s="68">
        <v>25</v>
      </c>
      <c r="C30" s="68"/>
      <c r="D30" s="68"/>
      <c r="E30" s="76" t="str">
        <f t="shared" si="5"/>
        <v/>
      </c>
      <c r="F30" s="70"/>
      <c r="G30" s="70"/>
      <c r="H30" s="70"/>
      <c r="I30" s="72"/>
      <c r="J30" s="72"/>
      <c r="K30" s="72"/>
      <c r="L30" s="72"/>
      <c r="M30" s="72"/>
      <c r="N30" s="82">
        <f t="shared" si="6"/>
        <v>0</v>
      </c>
      <c r="O30" s="72"/>
      <c r="P30" s="73" t="str">
        <f t="shared" si="7"/>
        <v/>
      </c>
      <c r="Q30" s="83">
        <f t="shared" si="8"/>
        <v>0</v>
      </c>
    </row>
    <row r="31" spans="1:17" ht="16.5">
      <c r="A31" s="79"/>
      <c r="B31" s="68">
        <v>26</v>
      </c>
      <c r="C31" s="68"/>
      <c r="D31" s="68"/>
      <c r="E31" s="76" t="str">
        <f t="shared" si="5"/>
        <v/>
      </c>
      <c r="F31" s="70"/>
      <c r="G31" s="70"/>
      <c r="H31" s="70"/>
      <c r="I31" s="72"/>
      <c r="J31" s="72"/>
      <c r="K31" s="72"/>
      <c r="L31" s="72"/>
      <c r="M31" s="72"/>
      <c r="N31" s="82">
        <f t="shared" si="6"/>
        <v>0</v>
      </c>
      <c r="O31" s="72"/>
      <c r="P31" s="73" t="str">
        <f t="shared" si="7"/>
        <v/>
      </c>
      <c r="Q31" s="83">
        <f t="shared" si="8"/>
        <v>0</v>
      </c>
    </row>
    <row r="32" spans="1:17" ht="16.5">
      <c r="A32" s="79"/>
      <c r="B32" s="68">
        <v>27</v>
      </c>
      <c r="C32" s="68"/>
      <c r="D32" s="68"/>
      <c r="E32" s="76" t="str">
        <f t="shared" si="5"/>
        <v/>
      </c>
      <c r="F32" s="70"/>
      <c r="G32" s="70"/>
      <c r="H32" s="70"/>
      <c r="I32" s="72"/>
      <c r="J32" s="72"/>
      <c r="K32" s="72"/>
      <c r="L32" s="72"/>
      <c r="M32" s="72"/>
      <c r="N32" s="82">
        <f t="shared" si="6"/>
        <v>0</v>
      </c>
      <c r="O32" s="72"/>
      <c r="P32" s="73" t="str">
        <f t="shared" si="7"/>
        <v/>
      </c>
      <c r="Q32" s="83">
        <f t="shared" si="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28"/>
  <sheetViews>
    <sheetView showGridLines="0" zoomScaleNormal="100" workbookViewId="0">
      <selection activeCell="D13" sqref="D13"/>
    </sheetView>
  </sheetViews>
  <sheetFormatPr baseColWidth="10" defaultColWidth="9.140625" defaultRowHeight="12.75"/>
  <cols>
    <col min="1" max="1" width="4.7109375" style="1"/>
    <col min="2" max="2" width="85.28515625" style="5"/>
    <col min="3" max="3" width="11.7109375" style="5"/>
    <col min="4" max="4" width="11.7109375" style="1"/>
    <col min="5" max="5" width="9" style="1"/>
    <col min="6" max="6" width="12.140625" style="1"/>
    <col min="7" max="1025" width="10.85546875" style="5"/>
  </cols>
  <sheetData>
    <row r="1" spans="1:17" ht="67.5" customHeight="1">
      <c r="A1"/>
      <c r="B1"/>
      <c r="C1"/>
      <c r="D1"/>
      <c r="E1"/>
      <c r="F1"/>
      <c r="G1"/>
      <c r="Q1"/>
    </row>
    <row r="2" spans="1:17" ht="18">
      <c r="A2" s="2" t="s">
        <v>48</v>
      </c>
      <c r="B2" s="2"/>
      <c r="C2" s="2"/>
      <c r="D2" s="2"/>
      <c r="E2" s="2"/>
      <c r="F2" s="2"/>
      <c r="G2" s="6"/>
      <c r="Q2"/>
    </row>
    <row r="3" spans="1:17" ht="16.5">
      <c r="A3" s="7"/>
      <c r="B3" s="7"/>
      <c r="C3" s="7"/>
      <c r="D3" s="7"/>
      <c r="E3" s="7"/>
      <c r="F3" s="7">
        <f>SUM(F5:F26)</f>
        <v>393.325875</v>
      </c>
      <c r="G3" s="6"/>
      <c r="Q3" s="6"/>
    </row>
    <row r="4" spans="1:17" ht="16.5">
      <c r="A4" s="8" t="s">
        <v>55</v>
      </c>
      <c r="B4" s="9" t="s">
        <v>66</v>
      </c>
      <c r="C4" s="8" t="s">
        <v>36</v>
      </c>
      <c r="D4" s="8" t="s">
        <v>45</v>
      </c>
      <c r="E4" s="8" t="s">
        <v>50</v>
      </c>
      <c r="F4" s="8" t="s">
        <v>67</v>
      </c>
      <c r="G4" s="6"/>
    </row>
    <row r="5" spans="1:17" ht="16.5">
      <c r="A5" s="10">
        <v>1</v>
      </c>
      <c r="B5" s="11" t="s">
        <v>68</v>
      </c>
      <c r="C5" s="11"/>
      <c r="D5" s="12"/>
      <c r="E5" s="13">
        <f>SUM(E6:E10)</f>
        <v>0.16999999999999998</v>
      </c>
      <c r="F5" s="3">
        <f t="shared" ref="F5:F14" si="0">$D$18*E5</f>
        <v>24.226593749999999</v>
      </c>
      <c r="G5" s="6"/>
    </row>
    <row r="6" spans="1:17" ht="16.5">
      <c r="A6" s="14"/>
      <c r="B6" s="4" t="s">
        <v>69</v>
      </c>
      <c r="C6" s="15"/>
      <c r="D6" s="16"/>
      <c r="E6" s="17">
        <v>0.03</v>
      </c>
      <c r="F6" s="18">
        <f t="shared" si="0"/>
        <v>4.2752812499999999</v>
      </c>
      <c r="G6" s="6"/>
    </row>
    <row r="7" spans="1:17" ht="16.5">
      <c r="A7" s="14"/>
      <c r="B7" s="4" t="s">
        <v>70</v>
      </c>
      <c r="C7" s="19"/>
      <c r="D7" s="16"/>
      <c r="E7" s="17">
        <v>0.08</v>
      </c>
      <c r="F7" s="18">
        <f t="shared" si="0"/>
        <v>11.40075</v>
      </c>
      <c r="G7" s="6"/>
    </row>
    <row r="8" spans="1:17" ht="16.5">
      <c r="A8" s="14"/>
      <c r="B8" s="4" t="s">
        <v>71</v>
      </c>
      <c r="C8" s="19"/>
      <c r="D8" s="16"/>
      <c r="E8" s="17">
        <v>0.02</v>
      </c>
      <c r="F8" s="18">
        <f t="shared" si="0"/>
        <v>2.8501875000000001</v>
      </c>
      <c r="G8" s="6"/>
    </row>
    <row r="9" spans="1:17" ht="16.5">
      <c r="A9" s="14"/>
      <c r="B9" s="4" t="s">
        <v>72</v>
      </c>
      <c r="C9" s="19"/>
      <c r="D9" s="16"/>
      <c r="E9" s="17">
        <v>0.02</v>
      </c>
      <c r="F9" s="18">
        <f t="shared" si="0"/>
        <v>2.8501875000000001</v>
      </c>
      <c r="G9" s="6"/>
    </row>
    <row r="10" spans="1:17" ht="16.5">
      <c r="A10" s="14"/>
      <c r="B10" s="4" t="s">
        <v>73</v>
      </c>
      <c r="C10" s="19"/>
      <c r="D10" s="16"/>
      <c r="E10" s="17">
        <v>0.02</v>
      </c>
      <c r="F10" s="18">
        <f t="shared" si="0"/>
        <v>2.8501875000000001</v>
      </c>
      <c r="G10" s="6"/>
    </row>
    <row r="11" spans="1:17" ht="16.5">
      <c r="A11" s="10">
        <v>2</v>
      </c>
      <c r="B11" s="11" t="s">
        <v>74</v>
      </c>
      <c r="C11" s="11"/>
      <c r="D11" s="12"/>
      <c r="E11" s="13">
        <f>SUM(E12:E14)</f>
        <v>9.0000000000000011E-2</v>
      </c>
      <c r="F11" s="3">
        <f t="shared" si="0"/>
        <v>12.825843750000002</v>
      </c>
      <c r="G11" s="6"/>
    </row>
    <row r="12" spans="1:17" ht="16.5">
      <c r="A12" s="14"/>
      <c r="B12" s="4" t="s">
        <v>75</v>
      </c>
      <c r="C12" s="19"/>
      <c r="D12" s="16"/>
      <c r="E12" s="17">
        <v>0.04</v>
      </c>
      <c r="F12" s="18">
        <f t="shared" si="0"/>
        <v>5.7003750000000002</v>
      </c>
      <c r="G12" s="6"/>
    </row>
    <row r="13" spans="1:17" ht="16.5">
      <c r="A13" s="14"/>
      <c r="B13" s="4" t="s">
        <v>76</v>
      </c>
      <c r="C13" s="19"/>
      <c r="D13" s="16"/>
      <c r="E13" s="17">
        <v>0.03</v>
      </c>
      <c r="F13" s="18">
        <f t="shared" si="0"/>
        <v>4.2752812499999999</v>
      </c>
      <c r="G13" s="6"/>
    </row>
    <row r="14" spans="1:17" ht="16.5">
      <c r="A14" s="14"/>
      <c r="B14" s="4" t="s">
        <v>77</v>
      </c>
      <c r="C14" s="19"/>
      <c r="D14" s="16"/>
      <c r="E14" s="17">
        <v>0.02</v>
      </c>
      <c r="F14" s="18">
        <f t="shared" si="0"/>
        <v>2.8501875000000001</v>
      </c>
      <c r="G14" s="6"/>
    </row>
    <row r="15" spans="1:17" ht="16.5">
      <c r="A15" s="10">
        <v>3</v>
      </c>
      <c r="B15" s="11" t="s">
        <v>78</v>
      </c>
      <c r="C15" s="11"/>
      <c r="D15" s="11"/>
      <c r="E15" s="20">
        <v>1</v>
      </c>
      <c r="F15" s="3">
        <f>($D$18*E15)</f>
        <v>142.50937500000001</v>
      </c>
      <c r="G15" s="6"/>
    </row>
    <row r="16" spans="1:17" ht="16.5">
      <c r="A16" s="14"/>
      <c r="B16" s="4" t="s">
        <v>79</v>
      </c>
      <c r="C16" s="15"/>
      <c r="D16" s="16"/>
      <c r="E16" s="17">
        <v>0.15</v>
      </c>
      <c r="F16" s="18">
        <f>($D$18*E16)</f>
        <v>21.376406249999999</v>
      </c>
      <c r="G16" s="6"/>
    </row>
    <row r="17" spans="1:7" ht="16.5">
      <c r="A17" s="14"/>
      <c r="B17" s="4" t="s">
        <v>80</v>
      </c>
      <c r="C17" s="15"/>
      <c r="D17" s="16"/>
      <c r="E17" s="17">
        <v>0.05</v>
      </c>
      <c r="F17" s="18">
        <f>($D$18*E17)</f>
        <v>7.1254687500000005</v>
      </c>
      <c r="G17" s="6"/>
    </row>
    <row r="18" spans="1:7" ht="16.5">
      <c r="A18" s="14"/>
      <c r="B18" s="4" t="s">
        <v>81</v>
      </c>
      <c r="C18" s="21">
        <v>42</v>
      </c>
      <c r="D18" s="12">
        <f>'Estimación de Tamaño'!Q3</f>
        <v>142.50937500000001</v>
      </c>
      <c r="E18" s="17">
        <v>0.6</v>
      </c>
      <c r="F18" s="18">
        <f>($D$18*E18)</f>
        <v>85.505624999999995</v>
      </c>
      <c r="G18" s="6"/>
    </row>
    <row r="19" spans="1:7" ht="16.5">
      <c r="A19" s="14"/>
      <c r="B19" s="4" t="s">
        <v>82</v>
      </c>
      <c r="C19" s="15"/>
      <c r="D19" s="16"/>
      <c r="E19" s="17">
        <v>0.2</v>
      </c>
      <c r="F19" s="18">
        <f>($D$18*E19)</f>
        <v>28.501875000000002</v>
      </c>
      <c r="G19" s="6"/>
    </row>
    <row r="20" spans="1:7" ht="16.5">
      <c r="A20" s="10">
        <v>4</v>
      </c>
      <c r="B20" s="11" t="s">
        <v>83</v>
      </c>
      <c r="C20" s="21"/>
      <c r="D20" s="12"/>
      <c r="E20" s="13">
        <f>SUM(E21:E23)</f>
        <v>0.08</v>
      </c>
      <c r="F20" s="3">
        <f t="shared" ref="F20:F26" si="1">$D$18*E20</f>
        <v>11.40075</v>
      </c>
      <c r="G20" s="6"/>
    </row>
    <row r="21" spans="1:7" ht="16.5">
      <c r="A21" s="14"/>
      <c r="B21" s="4" t="s">
        <v>84</v>
      </c>
      <c r="C21" s="15"/>
      <c r="D21" s="16"/>
      <c r="E21" s="17">
        <v>0.02</v>
      </c>
      <c r="F21" s="18">
        <f t="shared" si="1"/>
        <v>2.8501875000000001</v>
      </c>
      <c r="G21" s="6"/>
    </row>
    <row r="22" spans="1:7" ht="16.5">
      <c r="A22" s="14"/>
      <c r="B22" s="4" t="s">
        <v>85</v>
      </c>
      <c r="C22" s="15"/>
      <c r="D22" s="16"/>
      <c r="E22" s="17">
        <v>0.05</v>
      </c>
      <c r="F22" s="18">
        <f t="shared" si="1"/>
        <v>7.1254687500000005</v>
      </c>
      <c r="G22" s="6"/>
    </row>
    <row r="23" spans="1:7" ht="16.5">
      <c r="A23" s="14"/>
      <c r="B23" s="4" t="s">
        <v>86</v>
      </c>
      <c r="C23" s="15"/>
      <c r="D23" s="16"/>
      <c r="E23" s="17">
        <v>0.01</v>
      </c>
      <c r="F23" s="18">
        <f t="shared" si="1"/>
        <v>1.42509375</v>
      </c>
      <c r="G23" s="6"/>
    </row>
    <row r="24" spans="1:7" ht="16.5">
      <c r="A24" s="10">
        <v>5</v>
      </c>
      <c r="B24" s="11" t="s">
        <v>87</v>
      </c>
      <c r="C24" s="11"/>
      <c r="D24" s="12"/>
      <c r="E24" s="13">
        <v>0.02</v>
      </c>
      <c r="F24" s="3">
        <f t="shared" si="1"/>
        <v>2.8501875000000001</v>
      </c>
      <c r="G24" s="6"/>
    </row>
    <row r="25" spans="1:7" ht="16.5">
      <c r="A25" s="10">
        <v>6</v>
      </c>
      <c r="B25" s="11" t="s">
        <v>88</v>
      </c>
      <c r="C25" s="11"/>
      <c r="D25" s="12"/>
      <c r="E25" s="13">
        <v>0.04</v>
      </c>
      <c r="F25" s="3">
        <f t="shared" si="1"/>
        <v>5.7003750000000002</v>
      </c>
      <c r="G25" s="6"/>
    </row>
    <row r="26" spans="1:7" ht="16.5">
      <c r="A26" s="10">
        <v>7</v>
      </c>
      <c r="B26" s="11" t="s">
        <v>89</v>
      </c>
      <c r="C26" s="11"/>
      <c r="D26" s="12"/>
      <c r="E26" s="13">
        <v>0.02</v>
      </c>
      <c r="F26" s="3">
        <f t="shared" si="1"/>
        <v>2.8501875000000001</v>
      </c>
      <c r="G26" s="6"/>
    </row>
    <row r="27" spans="1:7" ht="16.5">
      <c r="A27" s="8"/>
      <c r="B27" s="22"/>
      <c r="C27" s="22"/>
      <c r="D27" s="22"/>
      <c r="E27" s="22"/>
      <c r="F27" s="23"/>
      <c r="G27" s="6"/>
    </row>
    <row r="28" spans="1:7" ht="16.5">
      <c r="A28" s="8"/>
      <c r="B28" s="92" t="s">
        <v>90</v>
      </c>
      <c r="C28" s="92"/>
      <c r="D28" s="92"/>
      <c r="E28" s="92"/>
      <c r="F28" s="24">
        <f>SUM(F5:F26)</f>
        <v>393.325875</v>
      </c>
    </row>
  </sheetData>
  <mergeCells count="1">
    <mergeCell ref="B28:E28"/>
  </mergeCells>
  <pageMargins left="0.78749999999999998" right="0.78749999999999998" top="0.39374999999999999" bottom="0.393749999999999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9"/>
  <sheetViews>
    <sheetView showGridLines="0" zoomScaleNormal="100" workbookViewId="0">
      <selection activeCell="E14" sqref="E8:E14"/>
    </sheetView>
  </sheetViews>
  <sheetFormatPr baseColWidth="10" defaultColWidth="9.140625" defaultRowHeight="12.75" outlineLevelRow="1"/>
  <cols>
    <col min="1" max="1" width="4.7109375" style="1"/>
    <col min="2" max="2" width="65" style="5"/>
    <col min="3" max="4" width="10.85546875" style="5"/>
    <col min="5" max="5" width="18.42578125" style="5"/>
    <col min="6" max="7" width="10.85546875" style="5"/>
    <col min="8" max="8" width="3.7109375" style="5"/>
    <col min="9" max="1025" width="10.85546875" style="5"/>
  </cols>
  <sheetData>
    <row r="1" spans="1:7" ht="67.5" customHeight="1">
      <c r="A1"/>
      <c r="B1"/>
      <c r="C1"/>
      <c r="D1"/>
      <c r="E1"/>
      <c r="F1"/>
      <c r="G1"/>
    </row>
    <row r="2" spans="1:7" ht="18">
      <c r="A2" s="2" t="s">
        <v>91</v>
      </c>
      <c r="B2" s="2"/>
      <c r="C2" s="2"/>
      <c r="D2" s="2"/>
      <c r="E2" s="2"/>
      <c r="F2" s="2"/>
      <c r="G2" s="2"/>
    </row>
    <row r="3" spans="1:7" ht="15.75">
      <c r="A3" s="25"/>
      <c r="B3" s="25"/>
      <c r="C3" s="25"/>
      <c r="D3" s="25"/>
      <c r="E3" s="25"/>
      <c r="F3" s="25"/>
      <c r="G3" s="25"/>
    </row>
    <row r="4" spans="1:7">
      <c r="A4" s="94"/>
      <c r="B4" s="94"/>
      <c r="C4" s="26" t="s">
        <v>92</v>
      </c>
      <c r="D4" s="95" t="s">
        <v>93</v>
      </c>
      <c r="E4" s="95"/>
      <c r="F4" s="95" t="s">
        <v>94</v>
      </c>
      <c r="G4" s="95"/>
    </row>
    <row r="5" spans="1:7" ht="16.5">
      <c r="A5" s="27"/>
      <c r="B5" s="28" t="s">
        <v>95</v>
      </c>
      <c r="C5" s="29">
        <f>SUM(C6,C15)</f>
        <v>202.36331250000001</v>
      </c>
      <c r="D5" s="96">
        <f>SUM(D6,D15)</f>
        <v>13253.371874999999</v>
      </c>
      <c r="E5" s="96"/>
      <c r="F5" s="96">
        <f>SUM(F6,F15)</f>
        <v>17229.383437500001</v>
      </c>
      <c r="G5" s="96"/>
    </row>
    <row r="6" spans="1:7" ht="16.5">
      <c r="A6" s="27"/>
      <c r="B6" s="30"/>
      <c r="C6" s="31">
        <f>SUM(C8:C14)</f>
        <v>202.36331250000001</v>
      </c>
      <c r="D6" s="93">
        <f>SUM(E8:E14)</f>
        <v>13253.371874999999</v>
      </c>
      <c r="E6" s="93"/>
      <c r="F6" s="93">
        <f>SUM(G8:G14)</f>
        <v>17229.383437500001</v>
      </c>
      <c r="G6" s="93"/>
    </row>
    <row r="7" spans="1:7" outlineLevel="1">
      <c r="A7" s="32" t="s">
        <v>55</v>
      </c>
      <c r="B7" s="33" t="s">
        <v>96</v>
      </c>
      <c r="C7" s="32" t="s">
        <v>92</v>
      </c>
      <c r="D7" s="32" t="s">
        <v>97</v>
      </c>
      <c r="E7" s="34" t="s">
        <v>95</v>
      </c>
      <c r="F7" s="32" t="s">
        <v>97</v>
      </c>
      <c r="G7" s="32" t="s">
        <v>95</v>
      </c>
    </row>
    <row r="8" spans="1:7" ht="16.5" outlineLevel="1">
      <c r="A8" s="35">
        <v>1</v>
      </c>
      <c r="B8" s="36" t="str">
        <f>'Estimación de Esfuerzo'!B5</f>
        <v>Requerimientos</v>
      </c>
      <c r="C8" s="37">
        <f>'Estimación de Esfuerzo'!F5</f>
        <v>24.226593749999999</v>
      </c>
      <c r="D8" s="38">
        <f>CostoxHora!C2</f>
        <v>75</v>
      </c>
      <c r="E8" s="39">
        <f t="shared" ref="E8:E14" si="0">C8*D8</f>
        <v>1816.9945312499999</v>
      </c>
      <c r="F8" s="40">
        <f t="shared" ref="F8:F14" si="1">D8*1.3</f>
        <v>97.5</v>
      </c>
      <c r="G8" s="41">
        <f t="shared" ref="G8:G14" si="2">C8*F8</f>
        <v>2362.0928906250001</v>
      </c>
    </row>
    <row r="9" spans="1:7" ht="16.5" outlineLevel="1">
      <c r="A9" s="35">
        <v>2</v>
      </c>
      <c r="B9" s="36" t="str">
        <f>'Estimación de Esfuerzo'!B11</f>
        <v>Planeación</v>
      </c>
      <c r="C9" s="37">
        <f>'Estimación de Esfuerzo'!F11</f>
        <v>12.825843750000002</v>
      </c>
      <c r="D9" s="38">
        <f>CostoxHora!C2</f>
        <v>75</v>
      </c>
      <c r="E9" s="39">
        <f t="shared" si="0"/>
        <v>961.93828125000016</v>
      </c>
      <c r="F9" s="40">
        <f t="shared" si="1"/>
        <v>97.5</v>
      </c>
      <c r="G9" s="41">
        <f t="shared" si="2"/>
        <v>1250.5197656250002</v>
      </c>
    </row>
    <row r="10" spans="1:7" ht="16.5" outlineLevel="1">
      <c r="A10" s="35">
        <v>3</v>
      </c>
      <c r="B10" s="36" t="str">
        <f>'Estimación de Esfuerzo'!B15</f>
        <v>Desarrollo</v>
      </c>
      <c r="C10" s="37">
        <f>'Estimación de Esfuerzo'!F15</f>
        <v>142.50937500000001</v>
      </c>
      <c r="D10" s="42">
        <f>CostoxHora!C3</f>
        <v>62.5</v>
      </c>
      <c r="E10" s="39">
        <f t="shared" si="0"/>
        <v>8906.8359375</v>
      </c>
      <c r="F10" s="40">
        <f t="shared" si="1"/>
        <v>81.25</v>
      </c>
      <c r="G10" s="41">
        <f t="shared" si="2"/>
        <v>11578.88671875</v>
      </c>
    </row>
    <row r="11" spans="1:7" ht="16.5" outlineLevel="1">
      <c r="A11" s="35">
        <v>4</v>
      </c>
      <c r="B11" s="36" t="str">
        <f>'Estimación de Esfuerzo'!B20</f>
        <v>Entrega</v>
      </c>
      <c r="C11" s="37">
        <f>'Estimación de Esfuerzo'!F20</f>
        <v>11.40075</v>
      </c>
      <c r="D11" s="38">
        <f>CostoxHora!C2</f>
        <v>75</v>
      </c>
      <c r="E11" s="39">
        <f t="shared" si="0"/>
        <v>855.05624999999998</v>
      </c>
      <c r="F11" s="40">
        <f t="shared" si="1"/>
        <v>97.5</v>
      </c>
      <c r="G11" s="41">
        <f t="shared" si="2"/>
        <v>1111.5731250000001</v>
      </c>
    </row>
    <row r="12" spans="1:7" ht="16.5" outlineLevel="1">
      <c r="A12" s="35">
        <v>5</v>
      </c>
      <c r="B12" s="36" t="str">
        <f>'Estimación de Esfuerzo'!B24</f>
        <v>Calidad</v>
      </c>
      <c r="C12" s="37">
        <f>'Estimación de Esfuerzo'!F24</f>
        <v>2.8501875000000001</v>
      </c>
      <c r="D12" s="38">
        <f>CostoxHora!C4</f>
        <v>50</v>
      </c>
      <c r="E12" s="39">
        <f t="shared" si="0"/>
        <v>142.50937500000001</v>
      </c>
      <c r="F12" s="40">
        <f t="shared" si="1"/>
        <v>65</v>
      </c>
      <c r="G12" s="41">
        <f t="shared" si="2"/>
        <v>185.26218750000001</v>
      </c>
    </row>
    <row r="13" spans="1:7" ht="16.5" outlineLevel="1">
      <c r="A13" s="35">
        <v>6</v>
      </c>
      <c r="B13" s="36" t="str">
        <f>'Estimación de Esfuerzo'!B25</f>
        <v>Monitoreo y Métricas</v>
      </c>
      <c r="C13" s="37">
        <f>'Estimación de Esfuerzo'!F25</f>
        <v>5.7003750000000002</v>
      </c>
      <c r="D13" s="38">
        <f>CostoxHora!C2</f>
        <v>75</v>
      </c>
      <c r="E13" s="39">
        <f t="shared" si="0"/>
        <v>427.52812499999999</v>
      </c>
      <c r="F13" s="40">
        <f t="shared" si="1"/>
        <v>97.5</v>
      </c>
      <c r="G13" s="41">
        <f t="shared" si="2"/>
        <v>555.78656250000006</v>
      </c>
    </row>
    <row r="14" spans="1:7" ht="16.5" outlineLevel="1">
      <c r="A14" s="35">
        <v>7</v>
      </c>
      <c r="B14" s="36" t="str">
        <f>'Estimación de Esfuerzo'!B26</f>
        <v>Administración de la Configuración</v>
      </c>
      <c r="C14" s="37">
        <f>'Estimación de Esfuerzo'!F26</f>
        <v>2.8501875000000001</v>
      </c>
      <c r="D14" s="38">
        <f>CostoxHora!C4</f>
        <v>50</v>
      </c>
      <c r="E14" s="39">
        <f t="shared" si="0"/>
        <v>142.50937500000001</v>
      </c>
      <c r="F14" s="40">
        <f t="shared" si="1"/>
        <v>65</v>
      </c>
      <c r="G14" s="41">
        <f t="shared" si="2"/>
        <v>185.26218750000001</v>
      </c>
    </row>
    <row r="15" spans="1:7" ht="16.5">
      <c r="A15" s="43"/>
      <c r="B15" s="30" t="s">
        <v>98</v>
      </c>
      <c r="C15" s="43">
        <f>SUM(C17:C19)</f>
        <v>0</v>
      </c>
      <c r="D15" s="93">
        <f>SUM(E17:E19)</f>
        <v>0</v>
      </c>
      <c r="E15" s="93"/>
      <c r="F15" s="93">
        <f>SUM(G17:G19)</f>
        <v>0</v>
      </c>
      <c r="G15" s="93"/>
    </row>
    <row r="16" spans="1:7" outlineLevel="1">
      <c r="A16" s="32" t="s">
        <v>55</v>
      </c>
      <c r="B16" s="33" t="s">
        <v>96</v>
      </c>
      <c r="C16" s="32" t="s">
        <v>92</v>
      </c>
      <c r="D16" s="32" t="s">
        <v>97</v>
      </c>
      <c r="E16" s="34" t="s">
        <v>95</v>
      </c>
      <c r="F16" s="32" t="s">
        <v>97</v>
      </c>
      <c r="G16" s="32" t="s">
        <v>95</v>
      </c>
    </row>
    <row r="17" spans="1:7" outlineLevel="1">
      <c r="A17" s="44">
        <v>1</v>
      </c>
      <c r="B17" s="45"/>
      <c r="C17" s="46"/>
      <c r="D17" s="38"/>
      <c r="E17" s="39">
        <f>C17*D17</f>
        <v>0</v>
      </c>
      <c r="F17" s="40"/>
      <c r="G17" s="41">
        <f>C17*F17</f>
        <v>0</v>
      </c>
    </row>
    <row r="18" spans="1:7" outlineLevel="1">
      <c r="A18" s="44">
        <v>2</v>
      </c>
      <c r="B18" s="45"/>
      <c r="C18" s="46"/>
      <c r="D18" s="38"/>
      <c r="E18" s="39">
        <f>C18*D18</f>
        <v>0</v>
      </c>
      <c r="F18" s="40"/>
      <c r="G18" s="41">
        <f>C18*F18</f>
        <v>0</v>
      </c>
    </row>
    <row r="19" spans="1:7" outlineLevel="1">
      <c r="A19" s="44">
        <v>3</v>
      </c>
      <c r="B19" s="45"/>
      <c r="C19" s="46"/>
      <c r="D19" s="38"/>
      <c r="E19" s="39">
        <f>C19*D19</f>
        <v>0</v>
      </c>
      <c r="F19" s="40"/>
      <c r="G19" s="41">
        <f>C19*F19</f>
        <v>0</v>
      </c>
    </row>
  </sheetData>
  <mergeCells count="9">
    <mergeCell ref="D6:E6"/>
    <mergeCell ref="F6:G6"/>
    <mergeCell ref="D15:E15"/>
    <mergeCell ref="F15:G15"/>
    <mergeCell ref="A4:B4"/>
    <mergeCell ref="D4:E4"/>
    <mergeCell ref="F4:G4"/>
    <mergeCell ref="D5:E5"/>
    <mergeCell ref="F5:G5"/>
  </mergeCells>
  <pageMargins left="0.78749999999999998" right="0.78749999999999998" top="0.39374999999999999" bottom="0.39374999999999999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zoomScaleNormal="100" workbookViewId="0">
      <selection activeCell="E12" sqref="E12"/>
    </sheetView>
  </sheetViews>
  <sheetFormatPr baseColWidth="10" defaultColWidth="9.140625" defaultRowHeight="12.75"/>
  <cols>
    <col min="1" max="1" width="14.7109375"/>
    <col min="2" max="2" width="13"/>
    <col min="3" max="3" width="13.42578125"/>
    <col min="4" max="1025" width="10.7109375"/>
  </cols>
  <sheetData>
    <row r="1" spans="1:3">
      <c r="B1" t="s">
        <v>99</v>
      </c>
      <c r="C1" t="s">
        <v>100</v>
      </c>
    </row>
    <row r="2" spans="1:3" ht="15">
      <c r="A2" s="47" t="s">
        <v>101</v>
      </c>
      <c r="B2" s="48">
        <v>12000</v>
      </c>
      <c r="C2" s="49">
        <f>B2/160</f>
        <v>75</v>
      </c>
    </row>
    <row r="3" spans="1:3" ht="15">
      <c r="A3" s="47" t="s">
        <v>102</v>
      </c>
      <c r="B3" s="48">
        <v>10000</v>
      </c>
      <c r="C3" s="49">
        <f>B3/160</f>
        <v>62.5</v>
      </c>
    </row>
    <row r="4" spans="1:3" ht="15">
      <c r="A4" s="47" t="s">
        <v>87</v>
      </c>
      <c r="B4" s="48">
        <v>8000</v>
      </c>
      <c r="C4" s="49">
        <f>B4/160</f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DescripcionesInstrucciones</vt:lpstr>
      <vt:lpstr>Estimación de Tamaño</vt:lpstr>
      <vt:lpstr>Estimación de Esfuerzo</vt:lpstr>
      <vt:lpstr>Costos</vt:lpstr>
      <vt:lpstr>CostoxHora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cp:revision>4</cp:revision>
  <cp:lastPrinted>2016-02-22T18:41:36Z</cp:lastPrinted>
  <dcterms:created xsi:type="dcterms:W3CDTF">2016-02-12T17:22:16Z</dcterms:created>
  <dcterms:modified xsi:type="dcterms:W3CDTF">2016-03-23T17:15:56Z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