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via\schoolqtp\qualtcom\Procesos\Planeacion\"/>
    </mc:Choice>
  </mc:AlternateContent>
  <bookViews>
    <workbookView xWindow="0" yWindow="0" windowWidth="15360" windowHeight="7755" tabRatio="662"/>
  </bookViews>
  <sheets>
    <sheet name="Estimación" sheetId="7" r:id="rId1"/>
    <sheet name="INSTALACIONES" sheetId="1" state="hidden" r:id="rId2"/>
    <sheet name="FALLAS" sheetId="5" state="hidden" r:id="rId3"/>
    <sheet name="Servicios" sheetId="6" r:id="rId4"/>
    <sheet name="Capacidad" sheetId="8" r:id="rId5"/>
    <sheet name="Tipo" sheetId="9" r:id="rId6"/>
  </sheets>
  <calcPr calcId="152511" iterateDelta="1E-4"/>
</workbook>
</file>

<file path=xl/calcChain.xml><?xml version="1.0" encoding="utf-8"?>
<calcChain xmlns="http://schemas.openxmlformats.org/spreadsheetml/2006/main">
  <c r="D12" i="8" l="1"/>
  <c r="E11" i="7" s="1"/>
  <c r="D11" i="8"/>
  <c r="E10" i="7" s="1"/>
  <c r="D10" i="8"/>
  <c r="E9" i="7" s="1"/>
  <c r="K13" i="7" l="1"/>
  <c r="K14" i="7" s="1"/>
  <c r="G9" i="7" s="1"/>
  <c r="J13" i="7"/>
  <c r="J14" i="7" s="1"/>
  <c r="G10" i="7" s="1"/>
  <c r="K5" i="8"/>
  <c r="L5" i="8" s="1"/>
  <c r="M5" i="8"/>
  <c r="N5" i="8" s="1"/>
  <c r="O5" i="8"/>
  <c r="P5" i="8" s="1"/>
  <c r="K4" i="8"/>
  <c r="L4" i="8" s="1"/>
  <c r="M4" i="8"/>
  <c r="N4" i="8" s="1"/>
  <c r="O4" i="8"/>
  <c r="P4" i="8" s="1"/>
  <c r="H5" i="8"/>
  <c r="I5" i="8" s="1"/>
  <c r="J5" i="8" s="1"/>
  <c r="E7" i="7" s="1"/>
  <c r="H4" i="8"/>
  <c r="I4" i="8" s="1"/>
  <c r="J4" i="8" s="1"/>
  <c r="F7" i="7" s="1"/>
  <c r="E22" i="6"/>
  <c r="E23" i="6" s="1"/>
  <c r="J22" i="6"/>
  <c r="I22" i="6"/>
  <c r="I23" i="6" s="1"/>
  <c r="H22" i="6"/>
  <c r="G22" i="6"/>
  <c r="G23" i="6" s="1"/>
  <c r="F22" i="6"/>
  <c r="J23" i="6"/>
  <c r="H23" i="6"/>
  <c r="P26" i="7" s="1"/>
  <c r="F23" i="6"/>
  <c r="E19" i="1"/>
  <c r="E25" i="1" s="1"/>
  <c r="E21" i="1"/>
  <c r="E23" i="1"/>
  <c r="K9" i="1"/>
  <c r="F19" i="1"/>
  <c r="K10" i="1"/>
  <c r="F20" i="1"/>
  <c r="K11" i="1"/>
  <c r="F21" i="1"/>
  <c r="K12" i="1"/>
  <c r="F22" i="1"/>
  <c r="F25" i="1" s="1"/>
  <c r="M20" i="1" s="1"/>
  <c r="K13" i="1"/>
  <c r="F23" i="1"/>
  <c r="K14" i="1"/>
  <c r="F24" i="1"/>
  <c r="D25" i="1"/>
  <c r="L22" i="1"/>
  <c r="E22" i="5"/>
  <c r="G40" i="5"/>
  <c r="F40" i="5"/>
  <c r="E40" i="5"/>
  <c r="E29" i="5"/>
  <c r="F29" i="5"/>
  <c r="F22" i="5"/>
  <c r="G14" i="5"/>
  <c r="F14" i="5"/>
  <c r="E14" i="5"/>
  <c r="M21" i="1" l="1"/>
  <c r="M18" i="1"/>
  <c r="M22" i="1" s="1"/>
  <c r="M23" i="1" s="1"/>
  <c r="Q4" i="8"/>
  <c r="M26" i="7"/>
  <c r="Q5" i="8"/>
  <c r="G23" i="1"/>
  <c r="G21" i="1"/>
  <c r="G20" i="1"/>
  <c r="M24" i="1"/>
  <c r="G22" i="1"/>
  <c r="G24" i="1"/>
  <c r="G11" i="7"/>
  <c r="G19" i="1"/>
  <c r="R5" i="8"/>
  <c r="E8" i="7" s="1"/>
  <c r="G8" i="7"/>
  <c r="R4" i="8"/>
  <c r="F8" i="7" s="1"/>
  <c r="G7" i="7"/>
  <c r="G25" i="1" l="1"/>
  <c r="G12" i="7"/>
</calcChain>
</file>

<file path=xl/comments1.xml><?xml version="1.0" encoding="utf-8"?>
<comments xmlns="http://schemas.openxmlformats.org/spreadsheetml/2006/main">
  <authors>
    <author>Ariana Sosa</author>
  </authors>
  <commentList>
    <comment ref="E17" authorId="0" shapeId="0">
      <text>
        <r>
          <rPr>
            <sz val="9"/>
            <color indexed="81"/>
            <rFont val="Tahoma"/>
            <family val="2"/>
          </rPr>
          <t>Horas:
Ejemplo (10 minutos/60)= 0.16</t>
        </r>
      </text>
    </comment>
  </commentList>
</comments>
</file>

<file path=xl/comments2.xml><?xml version="1.0" encoding="utf-8"?>
<comments xmlns="http://schemas.openxmlformats.org/spreadsheetml/2006/main">
  <authors>
    <author>Ariana Sosa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Cantidad de Servicios anual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<sst xmlns="http://schemas.openxmlformats.org/spreadsheetml/2006/main" count="180" uniqueCount="127">
  <si>
    <t>Instalaciones</t>
  </si>
  <si>
    <t>Normal</t>
  </si>
  <si>
    <t>Modelo</t>
  </si>
  <si>
    <t>Usuarios primarios sin antecedentes de uso de equipo</t>
  </si>
  <si>
    <t>Cantidad de máquinas a instalar</t>
  </si>
  <si>
    <t>Cantidad de personas a capacitar</t>
  </si>
  <si>
    <t>ESTIMACIÓN DE ESFUERZO POR TIPO DE INSTALACIÓN</t>
  </si>
  <si>
    <t>EQUIPOS DE 17 PULGADAS</t>
  </si>
  <si>
    <t>Usuarios primarios con antecedentes de uso de equipo</t>
  </si>
  <si>
    <t>Capacitación</t>
  </si>
  <si>
    <t>Desembalaje e Instalación</t>
  </si>
  <si>
    <t>Instalación de Drivers / RIP</t>
  </si>
  <si>
    <t>de 1 a 2</t>
  </si>
  <si>
    <t>mas de 2</t>
  </si>
  <si>
    <t>una</t>
  </si>
  <si>
    <t>hasta 10</t>
  </si>
  <si>
    <t>Complicada</t>
  </si>
  <si>
    <t>Esfuerzo Total</t>
  </si>
  <si>
    <t>EQUIPOS DE 24 a 44 PULGADAS</t>
  </si>
  <si>
    <t>PROYECCIÓN 2012 INSTALACIONES</t>
  </si>
  <si>
    <t>Actividades de reparación</t>
  </si>
  <si>
    <t>Limpieza de cabezales</t>
  </si>
  <si>
    <t>Lavado de Kit de mantenimiento</t>
  </si>
  <si>
    <t>Cambio de Kit de mantenimiento</t>
  </si>
  <si>
    <t>Lavado de cabezas de impresión</t>
  </si>
  <si>
    <t>Cambio de Cabezales</t>
  </si>
  <si>
    <t>Cambio de tarjeta main</t>
  </si>
  <si>
    <t>NO IMPRIME:</t>
  </si>
  <si>
    <t>NO TOMA EL PAPEL:</t>
  </si>
  <si>
    <t>Ajustes, calibración, lubricación y limpieza</t>
  </si>
  <si>
    <t>Retirar obstrucciones</t>
  </si>
  <si>
    <t>Limpiar rodillos de alimentación</t>
  </si>
  <si>
    <t>Cambio de motor</t>
  </si>
  <si>
    <t>NO ENCIENDE:</t>
  </si>
  <si>
    <t>Cambio de tarjeta fuente</t>
  </si>
  <si>
    <t>Revisión de fusibles</t>
  </si>
  <si>
    <t>IMPRIME MAL:</t>
  </si>
  <si>
    <t>SENCILLO</t>
  </si>
  <si>
    <t>NORMAL</t>
  </si>
  <si>
    <t>COMPLICADO</t>
  </si>
  <si>
    <t>TOTAL</t>
  </si>
  <si>
    <t>gs-600</t>
  </si>
  <si>
    <t>ETAPAS DEL SERVICIO</t>
  </si>
  <si>
    <t>CONFIGURACIÓN</t>
  </si>
  <si>
    <t>PLANEACIÓN</t>
  </si>
  <si>
    <t>horas</t>
  </si>
  <si>
    <t>* El esfuerzo en en función de minutos</t>
  </si>
  <si>
    <t>Cant. 2011</t>
  </si>
  <si>
    <t>Cant.</t>
  </si>
  <si>
    <t>Esfuerzo</t>
  </si>
  <si>
    <t>Costo</t>
  </si>
  <si>
    <t>Esfuerzo por Sevicio</t>
  </si>
  <si>
    <t>Recibir solicitud del cliente</t>
  </si>
  <si>
    <t>Recabar información</t>
  </si>
  <si>
    <t>Visita de Instalación</t>
  </si>
  <si>
    <t>Alimentar de información al sistema</t>
  </si>
  <si>
    <t>PROYECCIÓN DEL ESFUERZO ANUAL DE INSTALACIÓN</t>
  </si>
  <si>
    <t>PROYECCIÓN DEL COSTO ANUAL DE INSTALACIÓN</t>
  </si>
  <si>
    <t>Solicitar refacciones</t>
  </si>
  <si>
    <t>Recibir refacciones</t>
  </si>
  <si>
    <t>Alimentar información al sistema</t>
  </si>
  <si>
    <t>CÁLCULO DE HORA POR TRABAJADOR</t>
  </si>
  <si>
    <t>CONCEPTO</t>
  </si>
  <si>
    <t>PROMEDIO MENSUAL</t>
  </si>
  <si>
    <t>COSTO X TÉCNICO X HORA</t>
  </si>
  <si>
    <t>Promedio sueldo técnicos</t>
  </si>
  <si>
    <t>Luz</t>
  </si>
  <si>
    <t>Agua</t>
  </si>
  <si>
    <t>Teléfonos</t>
  </si>
  <si>
    <t xml:space="preserve">Internet </t>
  </si>
  <si>
    <t>EQUIPOS 
GS-6000</t>
  </si>
  <si>
    <t>VIA</t>
  </si>
  <si>
    <t>ESTIMACIÓN DE COSTOS POR SERVICIOS</t>
  </si>
  <si>
    <t>ESTIMACIÓN DE ESFUERZOS POR TIPO DE SOPORTE</t>
  </si>
  <si>
    <t>BAJO</t>
  </si>
  <si>
    <t>MEDIO</t>
  </si>
  <si>
    <t>ALTO</t>
  </si>
  <si>
    <t>Tipo</t>
  </si>
  <si>
    <t>MANTENIMIENTO PREVENTIVO</t>
  </si>
  <si>
    <t>MANTENIMIENTO CORRECTIVO</t>
  </si>
  <si>
    <t>* El esfuerzo es en función de horas y puede variar de acuerdo al servicio solicitado</t>
  </si>
  <si>
    <t>ESFUERZO TOTAL</t>
  </si>
  <si>
    <t>Esfuerzo por mantenimiento correctivo</t>
  </si>
  <si>
    <t>Esfuerzo por mantenimiento preventivo</t>
  </si>
  <si>
    <t>Bajo</t>
  </si>
  <si>
    <t xml:space="preserve">Medio </t>
  </si>
  <si>
    <t>Alto</t>
  </si>
  <si>
    <t>Esfuerzo por mano de obra</t>
  </si>
  <si>
    <t>Material para mantenimiento</t>
  </si>
  <si>
    <t>bajo</t>
  </si>
  <si>
    <t>medio</t>
  </si>
  <si>
    <t>alto</t>
  </si>
  <si>
    <t>Servicios</t>
  </si>
  <si>
    <t>Hrs</t>
  </si>
  <si>
    <t>Preventivo</t>
  </si>
  <si>
    <t>*La capacidad es contemplando dos recursos de medio tiempo</t>
  </si>
  <si>
    <t>Esfuerzo Mantenimiento preventivo</t>
  </si>
  <si>
    <t>Correctivo</t>
  </si>
  <si>
    <t>Entrega de servicio diaria</t>
  </si>
  <si>
    <t>Entrega de servicio mensual</t>
  </si>
  <si>
    <t>Medio</t>
  </si>
  <si>
    <t>Esfuerzo de Planeación mensual</t>
  </si>
  <si>
    <t>Planeación total mensual</t>
  </si>
  <si>
    <t>Director</t>
  </si>
  <si>
    <t>CALIDAD</t>
  </si>
  <si>
    <t>MEDICIÓN - MONITOREO</t>
  </si>
  <si>
    <t>EJECUCIÓN</t>
  </si>
  <si>
    <t xml:space="preserve">Revisión de Instalación por Setup </t>
  </si>
  <si>
    <t>Desfragmentación del Disco Duro</t>
  </si>
  <si>
    <t>Liberación de espacio en Disco Duro</t>
  </si>
  <si>
    <t>Ejecución de Antivirus</t>
  </si>
  <si>
    <t>Copia de Seguridad</t>
  </si>
  <si>
    <t>Actualizaciones</t>
  </si>
  <si>
    <t>Falla a nivel software</t>
  </si>
  <si>
    <t>Falla por humedad y/o polvo</t>
  </si>
  <si>
    <t>Reparar piezas</t>
  </si>
  <si>
    <t>Virus informáticos</t>
  </si>
  <si>
    <t>Sobrecalentamiento</t>
  </si>
  <si>
    <t>Remplazar piezas</t>
  </si>
  <si>
    <t>Restablecer la operatividad del sistema o equipo</t>
  </si>
  <si>
    <t>Planeación Total Anual</t>
  </si>
  <si>
    <t>Entrega de Servicio Anual</t>
  </si>
  <si>
    <t>Calidad</t>
  </si>
  <si>
    <t>Configuración</t>
  </si>
  <si>
    <t>Medición-Monitoreo</t>
  </si>
  <si>
    <t>Esfuerzo Mensual</t>
  </si>
  <si>
    <t>Esfuerzo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</si>
</sst>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&quot;$&quot;#,##0.00"/>
    <numFmt numFmtId="166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family val="2"/>
    </font>
    <font>
      <sz val="11.5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2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3" fillId="2" borderId="3" xfId="0" applyFont="1" applyFill="1" applyBorder="1" applyAlignment="1">
      <alignment horizontal="center"/>
    </xf>
    <xf numFmtId="0" fontId="0" fillId="2" borderId="3" xfId="0" applyFill="1" applyBorder="1" applyAlignment="1"/>
    <xf numFmtId="3" fontId="0" fillId="2" borderId="1" xfId="0" applyNumberFormat="1" applyFill="1" applyBorder="1" applyAlignment="1">
      <alignment horizontal="center" vertical="center"/>
    </xf>
    <xf numFmtId="164" fontId="0" fillId="2" borderId="1" xfId="1" applyNumberFormat="1" applyFont="1" applyFill="1" applyBorder="1"/>
    <xf numFmtId="0" fontId="3" fillId="2" borderId="1" xfId="0" applyFont="1" applyFill="1" applyBorder="1" applyAlignment="1">
      <alignment horizontal="right"/>
    </xf>
    <xf numFmtId="164" fontId="0" fillId="2" borderId="1" xfId="0" applyNumberFormat="1" applyFill="1" applyBorder="1"/>
    <xf numFmtId="3" fontId="0" fillId="2" borderId="0" xfId="0" applyNumberFormat="1" applyFill="1" applyAlignment="1">
      <alignment vertical="center"/>
    </xf>
    <xf numFmtId="4" fontId="0" fillId="2" borderId="0" xfId="0" applyNumberFormat="1" applyFill="1" applyAlignment="1">
      <alignment vertical="center"/>
    </xf>
    <xf numFmtId="9" fontId="0" fillId="2" borderId="0" xfId="0" applyNumberFormat="1" applyFill="1" applyAlignment="1">
      <alignment vertical="center"/>
    </xf>
    <xf numFmtId="165" fontId="0" fillId="2" borderId="0" xfId="0" applyNumberFormat="1" applyFill="1" applyAlignment="1">
      <alignment vertical="center"/>
    </xf>
    <xf numFmtId="9" fontId="0" fillId="2" borderId="0" xfId="0" applyNumberFormat="1" applyFill="1"/>
    <xf numFmtId="0" fontId="0" fillId="2" borderId="0" xfId="0" applyFill="1" applyAlignment="1">
      <alignment wrapText="1"/>
    </xf>
    <xf numFmtId="0" fontId="9" fillId="2" borderId="1" xfId="0" applyFont="1" applyFill="1" applyBorder="1" applyAlignment="1">
      <alignment horizontal="center" vertical="center"/>
    </xf>
    <xf numFmtId="164" fontId="9" fillId="2" borderId="1" xfId="1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7" fillId="2" borderId="0" xfId="0" applyFont="1" applyFill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vertical="center" wrapText="1"/>
    </xf>
    <xf numFmtId="0" fontId="3" fillId="2" borderId="0" xfId="0" applyFont="1" applyFill="1" applyBorder="1" applyAlignment="1">
      <alignment horizontal="center"/>
    </xf>
    <xf numFmtId="164" fontId="0" fillId="2" borderId="0" xfId="1" applyFont="1" applyFill="1" applyBorder="1"/>
    <xf numFmtId="0" fontId="0" fillId="2" borderId="0" xfId="0" applyFill="1" applyBorder="1" applyAlignment="1"/>
    <xf numFmtId="3" fontId="0" fillId="2" borderId="0" xfId="0" applyNumberFormat="1" applyFill="1" applyBorder="1"/>
    <xf numFmtId="4" fontId="0" fillId="2" borderId="0" xfId="0" applyNumberFormat="1" applyFill="1"/>
    <xf numFmtId="3" fontId="0" fillId="2" borderId="1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/>
    <xf numFmtId="4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/>
    </xf>
    <xf numFmtId="166" fontId="8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wrapText="1"/>
    </xf>
    <xf numFmtId="0" fontId="5" fillId="2" borderId="0" xfId="0" applyFont="1" applyFill="1" applyAlignment="1">
      <alignment vertical="center"/>
    </xf>
    <xf numFmtId="165" fontId="7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textRotation="90"/>
    </xf>
    <xf numFmtId="2" fontId="0" fillId="0" borderId="1" xfId="0" applyNumberFormat="1" applyFill="1" applyBorder="1"/>
    <xf numFmtId="0" fontId="0" fillId="2" borderId="0" xfId="0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/>
    </xf>
    <xf numFmtId="4" fontId="0" fillId="2" borderId="0" xfId="0" applyNumberFormat="1" applyFill="1" applyBorder="1"/>
    <xf numFmtId="0" fontId="0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right" vertical="center"/>
    </xf>
    <xf numFmtId="2" fontId="9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/>
    <xf numFmtId="164" fontId="9" fillId="2" borderId="0" xfId="1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Alignment="1"/>
    <xf numFmtId="0" fontId="3" fillId="0" borderId="7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5" fillId="2" borderId="9" xfId="0" applyFont="1" applyFill="1" applyBorder="1" applyAlignment="1"/>
    <xf numFmtId="0" fontId="5" fillId="2" borderId="10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/>
    </xf>
    <xf numFmtId="0" fontId="5" fillId="2" borderId="11" xfId="0" applyFont="1" applyFill="1" applyBorder="1" applyAlignment="1"/>
    <xf numFmtId="0" fontId="0" fillId="0" borderId="0" xfId="0" applyAlignment="1">
      <alignment horizontal="center"/>
    </xf>
    <xf numFmtId="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/>
    </xf>
    <xf numFmtId="0" fontId="0" fillId="0" borderId="7" xfId="0" applyFill="1" applyBorder="1" applyAlignment="1">
      <alignment textRotation="90"/>
    </xf>
    <xf numFmtId="2" fontId="0" fillId="3" borderId="1" xfId="0" applyNumberFormat="1" applyFill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0" xfId="0" applyFont="1"/>
    <xf numFmtId="0" fontId="5" fillId="0" borderId="0" xfId="0" applyFont="1"/>
    <xf numFmtId="0" fontId="11" fillId="0" borderId="0" xfId="0" applyFont="1" applyAlignment="1">
      <alignment vertical="center"/>
    </xf>
    <xf numFmtId="1" fontId="0" fillId="0" borderId="1" xfId="0" applyNumberFormat="1" applyBorder="1" applyAlignment="1">
      <alignment horizontal="center"/>
    </xf>
    <xf numFmtId="166" fontId="0" fillId="2" borderId="2" xfId="0" applyNumberFormat="1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4" fontId="0" fillId="2" borderId="5" xfId="0" applyNumberFormat="1" applyFill="1" applyBorder="1" applyAlignment="1">
      <alignment horizontal="center" vertical="center"/>
    </xf>
    <xf numFmtId="4" fontId="0" fillId="2" borderId="7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left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7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3" fillId="2" borderId="0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0" fillId="0" borderId="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6"/>
  <sheetViews>
    <sheetView tabSelected="1" topLeftCell="A4" workbookViewId="0">
      <selection activeCell="E10" sqref="E10:F10"/>
    </sheetView>
  </sheetViews>
  <sheetFormatPr baseColWidth="10" defaultColWidth="11.42578125" defaultRowHeight="15" x14ac:dyDescent="0.25"/>
  <cols>
    <col min="1" max="1" width="2.85546875" style="1" customWidth="1"/>
    <col min="2" max="4" width="14.28515625" style="1" customWidth="1"/>
    <col min="5" max="5" width="13.7109375" style="1" customWidth="1"/>
    <col min="6" max="6" width="17" style="1" customWidth="1"/>
    <col min="7" max="7" width="14.28515625" style="1" customWidth="1"/>
    <col min="8" max="8" width="7.140625" style="1" customWidth="1"/>
    <col min="9" max="9" width="28.5703125" style="1" customWidth="1"/>
    <col min="10" max="10" width="21.42578125" style="1" customWidth="1"/>
    <col min="11" max="11" width="12.28515625" style="1" bestFit="1" customWidth="1"/>
    <col min="12" max="16384" width="11.42578125" style="1"/>
  </cols>
  <sheetData>
    <row r="1" spans="2:11" ht="45" customHeight="1" x14ac:dyDescent="0.25">
      <c r="C1" s="46" t="s">
        <v>71</v>
      </c>
    </row>
    <row r="5" spans="2:11" ht="18.75" x14ac:dyDescent="0.3">
      <c r="B5" s="91" t="s">
        <v>72</v>
      </c>
      <c r="C5" s="91"/>
      <c r="D5" s="91"/>
      <c r="E5" s="87"/>
      <c r="F5" s="87"/>
      <c r="G5" s="87"/>
      <c r="I5" s="87" t="s">
        <v>61</v>
      </c>
      <c r="J5" s="87"/>
    </row>
    <row r="6" spans="2:11" ht="42.6" customHeight="1" x14ac:dyDescent="0.3">
      <c r="B6" s="68"/>
      <c r="C6" s="73"/>
      <c r="D6" s="69"/>
      <c r="E6" s="66" t="s">
        <v>82</v>
      </c>
      <c r="F6" s="49" t="s">
        <v>96</v>
      </c>
      <c r="G6" s="69" t="s">
        <v>50</v>
      </c>
      <c r="I6" s="51" t="s">
        <v>62</v>
      </c>
      <c r="J6" s="67" t="s">
        <v>63</v>
      </c>
      <c r="K6" s="10" t="s">
        <v>103</v>
      </c>
    </row>
    <row r="7" spans="2:11" ht="18.600000000000001" customHeight="1" x14ac:dyDescent="0.25">
      <c r="B7" s="88" t="s">
        <v>106</v>
      </c>
      <c r="C7" s="89"/>
      <c r="D7" s="90"/>
      <c r="E7" s="40">
        <f>Capacidad!J5</f>
        <v>1680</v>
      </c>
      <c r="F7" s="40">
        <f>Capacidad!J4</f>
        <v>1680</v>
      </c>
      <c r="G7" s="47">
        <f>(E7+F7)*$J$14</f>
        <v>139846</v>
      </c>
      <c r="I7" s="4" t="s">
        <v>65</v>
      </c>
      <c r="J7" s="41">
        <v>9000</v>
      </c>
      <c r="K7" s="41">
        <v>15000</v>
      </c>
    </row>
    <row r="8" spans="2:11" x14ac:dyDescent="0.25">
      <c r="B8" s="88" t="s">
        <v>44</v>
      </c>
      <c r="C8" s="89"/>
      <c r="D8" s="90"/>
      <c r="E8" s="40">
        <f>Capacidad!R5</f>
        <v>547.20000000000005</v>
      </c>
      <c r="F8" s="40">
        <f>Capacidad!R4</f>
        <v>1094.4000000000001</v>
      </c>
      <c r="G8" s="47">
        <f>(E8+F8)*$J$14</f>
        <v>68324.759999999995</v>
      </c>
      <c r="I8" s="39" t="s">
        <v>66</v>
      </c>
      <c r="J8" s="41">
        <v>250</v>
      </c>
      <c r="K8" s="41">
        <v>250</v>
      </c>
    </row>
    <row r="9" spans="2:11" ht="16.149999999999999" customHeight="1" x14ac:dyDescent="0.25">
      <c r="B9" s="88" t="s">
        <v>105</v>
      </c>
      <c r="C9" s="89"/>
      <c r="D9" s="90"/>
      <c r="E9" s="92">
        <f>Capacidad!D10</f>
        <v>12</v>
      </c>
      <c r="F9" s="93"/>
      <c r="G9" s="47">
        <f>+E9*$K$14</f>
        <v>799.45</v>
      </c>
      <c r="I9" s="39" t="s">
        <v>67</v>
      </c>
      <c r="J9" s="41">
        <v>100</v>
      </c>
      <c r="K9" s="41">
        <v>100</v>
      </c>
    </row>
    <row r="10" spans="2:11" x14ac:dyDescent="0.25">
      <c r="B10" s="88" t="s">
        <v>104</v>
      </c>
      <c r="C10" s="89"/>
      <c r="D10" s="90"/>
      <c r="E10" s="92">
        <f>Capacidad!D11</f>
        <v>24</v>
      </c>
      <c r="F10" s="93"/>
      <c r="G10" s="47">
        <f>+E10*$J$14</f>
        <v>998.89999999999986</v>
      </c>
      <c r="I10" s="39" t="s">
        <v>68</v>
      </c>
      <c r="J10" s="85">
        <v>389</v>
      </c>
      <c r="K10" s="85">
        <v>389</v>
      </c>
    </row>
    <row r="11" spans="2:11" x14ac:dyDescent="0.25">
      <c r="B11" s="95" t="s">
        <v>43</v>
      </c>
      <c r="C11" s="95"/>
      <c r="D11" s="95"/>
      <c r="E11" s="92">
        <f>Capacidad!D12</f>
        <v>6</v>
      </c>
      <c r="F11" s="93"/>
      <c r="G11" s="47">
        <f>+E11*$J$14</f>
        <v>249.72499999999997</v>
      </c>
      <c r="I11" s="39" t="s">
        <v>69</v>
      </c>
      <c r="J11" s="86"/>
      <c r="K11" s="86"/>
    </row>
    <row r="12" spans="2:11" ht="15.75" x14ac:dyDescent="0.25">
      <c r="B12" s="94" t="s">
        <v>40</v>
      </c>
      <c r="C12" s="94"/>
      <c r="D12" s="94"/>
      <c r="G12" s="42">
        <f>SUM(G7:G11)</f>
        <v>210218.83500000002</v>
      </c>
      <c r="I12" s="39" t="s">
        <v>88</v>
      </c>
      <c r="J12" s="41">
        <v>250</v>
      </c>
      <c r="K12" s="41">
        <v>250</v>
      </c>
    </row>
    <row r="13" spans="2:11" ht="15.75" x14ac:dyDescent="0.25">
      <c r="I13" s="43" t="s">
        <v>40</v>
      </c>
      <c r="J13" s="44">
        <f>SUM(J7:J12)</f>
        <v>9989</v>
      </c>
      <c r="K13" s="44">
        <f>SUM(K7:K12)</f>
        <v>15989</v>
      </c>
    </row>
    <row r="14" spans="2:11" ht="15.75" x14ac:dyDescent="0.25">
      <c r="I14" s="45" t="s">
        <v>64</v>
      </c>
      <c r="J14" s="44">
        <f>(J13/30)/8</f>
        <v>41.62083333333333</v>
      </c>
      <c r="K14" s="44">
        <f>(K13/30)/8</f>
        <v>66.620833333333337</v>
      </c>
    </row>
    <row r="26" spans="13:16" x14ac:dyDescent="0.25">
      <c r="M26" s="1">
        <f>SUM(Servicios!E23:G23)</f>
        <v>7.7100000000000009</v>
      </c>
      <c r="P26" s="1">
        <f>SUM(Servicios!H23:J23)</f>
        <v>5.2100000000000009</v>
      </c>
    </row>
  </sheetData>
  <mergeCells count="13">
    <mergeCell ref="B12:D12"/>
    <mergeCell ref="B11:D11"/>
    <mergeCell ref="K10:K11"/>
    <mergeCell ref="I5:J5"/>
    <mergeCell ref="B8:D8"/>
    <mergeCell ref="B9:D9"/>
    <mergeCell ref="B10:D10"/>
    <mergeCell ref="B5:G5"/>
    <mergeCell ref="E10:F10"/>
    <mergeCell ref="J10:J11"/>
    <mergeCell ref="E11:F11"/>
    <mergeCell ref="B7:D7"/>
    <mergeCell ref="E9:F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B1:N34"/>
  <sheetViews>
    <sheetView topLeftCell="A4" zoomScaleNormal="100" workbookViewId="0">
      <selection activeCell="M23" sqref="M23"/>
    </sheetView>
  </sheetViews>
  <sheetFormatPr baseColWidth="10" defaultColWidth="11.42578125" defaultRowHeight="15" x14ac:dyDescent="0.25"/>
  <cols>
    <col min="1" max="1" width="2.85546875" style="1" customWidth="1"/>
    <col min="2" max="2" width="14.28515625" style="1" customWidth="1"/>
    <col min="3" max="11" width="12.85546875" style="1" customWidth="1"/>
    <col min="12" max="12" width="12.85546875" style="1"/>
    <col min="13" max="13" width="14.42578125" style="1" bestFit="1" customWidth="1"/>
    <col min="14" max="16384" width="11.42578125" style="1"/>
  </cols>
  <sheetData>
    <row r="1" spans="2:11" ht="45" customHeight="1" x14ac:dyDescent="0.25">
      <c r="C1" s="46" t="s">
        <v>71</v>
      </c>
    </row>
    <row r="4" spans="2:11" ht="15" customHeight="1" x14ac:dyDescent="0.25">
      <c r="B4" s="99" t="s">
        <v>6</v>
      </c>
      <c r="C4" s="99"/>
      <c r="D4" s="99"/>
      <c r="E4" s="99"/>
      <c r="F4" s="99"/>
      <c r="G4" s="99"/>
      <c r="H4" s="99"/>
      <c r="I4" s="99"/>
      <c r="J4" s="99"/>
      <c r="K4" s="99"/>
    </row>
    <row r="5" spans="2:11" x14ac:dyDescent="0.25">
      <c r="B5" s="99"/>
      <c r="C5" s="99"/>
      <c r="D5" s="99"/>
      <c r="E5" s="99"/>
      <c r="F5" s="99"/>
      <c r="G5" s="99"/>
      <c r="H5" s="99"/>
      <c r="I5" s="99"/>
      <c r="J5" s="99"/>
      <c r="K5" s="99"/>
    </row>
    <row r="6" spans="2:11" ht="15" customHeight="1" x14ac:dyDescent="0.25">
      <c r="B6" s="96" t="s">
        <v>2</v>
      </c>
      <c r="C6" s="111" t="s">
        <v>0</v>
      </c>
      <c r="D6" s="96" t="s">
        <v>10</v>
      </c>
      <c r="E6" s="102" t="s">
        <v>9</v>
      </c>
      <c r="F6" s="110"/>
      <c r="G6" s="110"/>
      <c r="H6" s="103"/>
      <c r="I6" s="102" t="s">
        <v>11</v>
      </c>
      <c r="J6" s="103"/>
      <c r="K6" s="96" t="s">
        <v>17</v>
      </c>
    </row>
    <row r="7" spans="2:11" ht="30" customHeight="1" x14ac:dyDescent="0.25">
      <c r="B7" s="97"/>
      <c r="C7" s="112"/>
      <c r="D7" s="97"/>
      <c r="E7" s="96" t="s">
        <v>8</v>
      </c>
      <c r="F7" s="96" t="s">
        <v>3</v>
      </c>
      <c r="G7" s="104" t="s">
        <v>5</v>
      </c>
      <c r="H7" s="105"/>
      <c r="I7" s="104" t="s">
        <v>4</v>
      </c>
      <c r="J7" s="105"/>
      <c r="K7" s="97"/>
    </row>
    <row r="8" spans="2:11" x14ac:dyDescent="0.25">
      <c r="B8" s="98"/>
      <c r="C8" s="113"/>
      <c r="D8" s="98"/>
      <c r="E8" s="98"/>
      <c r="F8" s="98"/>
      <c r="G8" s="3" t="s">
        <v>12</v>
      </c>
      <c r="H8" s="3" t="s">
        <v>13</v>
      </c>
      <c r="I8" s="3" t="s">
        <v>14</v>
      </c>
      <c r="J8" s="3" t="s">
        <v>15</v>
      </c>
      <c r="K8" s="98"/>
    </row>
    <row r="9" spans="2:11" x14ac:dyDescent="0.25">
      <c r="B9" s="101" t="s">
        <v>7</v>
      </c>
      <c r="C9" s="4" t="s">
        <v>1</v>
      </c>
      <c r="D9" s="101">
        <v>30</v>
      </c>
      <c r="E9" s="5">
        <v>30</v>
      </c>
      <c r="F9" s="27"/>
      <c r="G9" s="6">
        <v>30</v>
      </c>
      <c r="H9" s="27"/>
      <c r="I9" s="5">
        <v>10</v>
      </c>
      <c r="J9" s="27"/>
      <c r="K9" s="6">
        <f>I9+G9+E9+$D$9</f>
        <v>100</v>
      </c>
    </row>
    <row r="10" spans="2:11" x14ac:dyDescent="0.25">
      <c r="B10" s="101"/>
      <c r="C10" s="7" t="s">
        <v>16</v>
      </c>
      <c r="D10" s="101"/>
      <c r="E10" s="27"/>
      <c r="F10" s="5">
        <v>60</v>
      </c>
      <c r="G10" s="27"/>
      <c r="H10" s="6">
        <v>60</v>
      </c>
      <c r="I10" s="28"/>
      <c r="J10" s="5">
        <v>60</v>
      </c>
      <c r="K10" s="6">
        <f>J10+H10+F10+$D$9</f>
        <v>210</v>
      </c>
    </row>
    <row r="11" spans="2:11" x14ac:dyDescent="0.25">
      <c r="B11" s="101" t="s">
        <v>18</v>
      </c>
      <c r="C11" s="4" t="s">
        <v>1</v>
      </c>
      <c r="D11" s="101">
        <v>45</v>
      </c>
      <c r="E11" s="5">
        <v>30</v>
      </c>
      <c r="F11" s="27"/>
      <c r="G11" s="6">
        <v>30</v>
      </c>
      <c r="H11" s="27"/>
      <c r="I11" s="5">
        <v>10</v>
      </c>
      <c r="J11" s="27"/>
      <c r="K11" s="6">
        <f>I11+G11+E11+$D$11</f>
        <v>115</v>
      </c>
    </row>
    <row r="12" spans="2:11" x14ac:dyDescent="0.25">
      <c r="B12" s="101"/>
      <c r="C12" s="7" t="s">
        <v>16</v>
      </c>
      <c r="D12" s="101"/>
      <c r="E12" s="28"/>
      <c r="F12" s="5">
        <v>60</v>
      </c>
      <c r="G12" s="27"/>
      <c r="H12" s="6">
        <v>60</v>
      </c>
      <c r="I12" s="28"/>
      <c r="J12" s="5">
        <v>60</v>
      </c>
      <c r="K12" s="6">
        <f>J12+H12+F12+$D$11</f>
        <v>225</v>
      </c>
    </row>
    <row r="13" spans="2:11" ht="15" customHeight="1" x14ac:dyDescent="0.25">
      <c r="B13" s="109" t="s">
        <v>70</v>
      </c>
      <c r="C13" s="4" t="s">
        <v>1</v>
      </c>
      <c r="D13" s="114">
        <v>90</v>
      </c>
      <c r="E13" s="5">
        <v>30</v>
      </c>
      <c r="F13" s="28"/>
      <c r="G13" s="25">
        <v>30</v>
      </c>
      <c r="H13" s="27"/>
      <c r="I13" s="5">
        <v>30</v>
      </c>
      <c r="J13" s="28"/>
      <c r="K13" s="25">
        <f>I13+G13+E13+D13</f>
        <v>180</v>
      </c>
    </row>
    <row r="14" spans="2:11" x14ac:dyDescent="0.25">
      <c r="B14" s="109"/>
      <c r="C14" s="7" t="s">
        <v>16</v>
      </c>
      <c r="D14" s="100"/>
      <c r="E14" s="28"/>
      <c r="F14" s="5">
        <v>90</v>
      </c>
      <c r="G14" s="27"/>
      <c r="H14" s="25">
        <v>60</v>
      </c>
      <c r="I14" s="28"/>
      <c r="J14" s="5">
        <v>60</v>
      </c>
      <c r="K14" s="25">
        <f>J14+H14+F14+D13</f>
        <v>300</v>
      </c>
    </row>
    <row r="15" spans="2:11" x14ac:dyDescent="0.25">
      <c r="B15" s="8"/>
      <c r="C15" s="9"/>
      <c r="D15" s="121" t="s">
        <v>46</v>
      </c>
      <c r="E15" s="121"/>
      <c r="F15" s="121"/>
      <c r="G15" s="121"/>
      <c r="H15" s="121"/>
      <c r="I15" s="121"/>
      <c r="J15" s="121"/>
      <c r="K15" s="121"/>
    </row>
    <row r="17" spans="2:14" ht="30" x14ac:dyDescent="0.25">
      <c r="B17" s="122" t="s">
        <v>19</v>
      </c>
      <c r="C17" s="123"/>
      <c r="D17" s="123"/>
      <c r="E17" s="123"/>
      <c r="F17" s="123"/>
      <c r="G17" s="124"/>
      <c r="I17" s="122" t="s">
        <v>42</v>
      </c>
      <c r="J17" s="123"/>
      <c r="K17" s="124"/>
      <c r="L17" s="3" t="s">
        <v>51</v>
      </c>
      <c r="M17" s="3" t="s">
        <v>17</v>
      </c>
      <c r="N17" s="10"/>
    </row>
    <row r="18" spans="2:14" x14ac:dyDescent="0.25">
      <c r="B18" s="11" t="s">
        <v>2</v>
      </c>
      <c r="C18" s="11" t="s">
        <v>0</v>
      </c>
      <c r="D18" s="11" t="s">
        <v>47</v>
      </c>
      <c r="E18" s="11" t="s">
        <v>48</v>
      </c>
      <c r="F18" s="11" t="s">
        <v>49</v>
      </c>
      <c r="G18" s="11" t="s">
        <v>50</v>
      </c>
      <c r="I18" s="106" t="s">
        <v>52</v>
      </c>
      <c r="J18" s="107"/>
      <c r="K18" s="108"/>
      <c r="L18" s="125">
        <v>15</v>
      </c>
      <c r="M18" s="115">
        <f>L18*$E$25</f>
        <v>765</v>
      </c>
      <c r="N18" s="10"/>
    </row>
    <row r="19" spans="2:14" x14ac:dyDescent="0.25">
      <c r="B19" s="100" t="s">
        <v>7</v>
      </c>
      <c r="C19" s="12" t="s">
        <v>1</v>
      </c>
      <c r="D19" s="6">
        <v>10</v>
      </c>
      <c r="E19" s="6">
        <f>D19*1.5</f>
        <v>15</v>
      </c>
      <c r="F19" s="13">
        <f t="shared" ref="F19:F24" si="0">E19*K9</f>
        <v>1500</v>
      </c>
      <c r="G19" s="14">
        <f>(F19/60)*Estimación!$J$14</f>
        <v>1040.5208333333333</v>
      </c>
      <c r="I19" s="106" t="s">
        <v>53</v>
      </c>
      <c r="J19" s="107"/>
      <c r="K19" s="108"/>
      <c r="L19" s="126"/>
      <c r="M19" s="116"/>
      <c r="N19" s="10"/>
    </row>
    <row r="20" spans="2:14" x14ac:dyDescent="0.25">
      <c r="B20" s="101"/>
      <c r="C20" s="7" t="s">
        <v>16</v>
      </c>
      <c r="D20" s="6">
        <v>0</v>
      </c>
      <c r="E20" s="6">
        <v>1</v>
      </c>
      <c r="F20" s="13">
        <f t="shared" si="0"/>
        <v>210</v>
      </c>
      <c r="G20" s="14">
        <f>(F20/60)*Estimación!$J$14</f>
        <v>145.67291666666665</v>
      </c>
      <c r="I20" s="106" t="s">
        <v>54</v>
      </c>
      <c r="J20" s="107"/>
      <c r="K20" s="108"/>
      <c r="L20" s="29"/>
      <c r="M20" s="13">
        <f>F25</f>
        <v>6585</v>
      </c>
      <c r="N20" s="10"/>
    </row>
    <row r="21" spans="2:14" x14ac:dyDescent="0.25">
      <c r="B21" s="101" t="s">
        <v>18</v>
      </c>
      <c r="C21" s="4" t="s">
        <v>1</v>
      </c>
      <c r="D21" s="6">
        <v>20</v>
      </c>
      <c r="E21" s="6">
        <f t="shared" ref="E21" si="1">D21*1.5</f>
        <v>30</v>
      </c>
      <c r="F21" s="13">
        <f t="shared" si="0"/>
        <v>3450</v>
      </c>
      <c r="G21" s="14">
        <f>(F21/60)*Estimación!$J$14</f>
        <v>2393.1979166666665</v>
      </c>
      <c r="I21" s="106" t="s">
        <v>55</v>
      </c>
      <c r="J21" s="107"/>
      <c r="K21" s="108"/>
      <c r="L21" s="13">
        <v>10</v>
      </c>
      <c r="M21" s="6">
        <f>L21*$E$25</f>
        <v>510</v>
      </c>
      <c r="N21" s="10"/>
    </row>
    <row r="22" spans="2:14" x14ac:dyDescent="0.25">
      <c r="B22" s="101"/>
      <c r="C22" s="7" t="s">
        <v>16</v>
      </c>
      <c r="D22" s="6">
        <v>0</v>
      </c>
      <c r="E22" s="6">
        <v>1</v>
      </c>
      <c r="F22" s="13">
        <f t="shared" si="0"/>
        <v>225</v>
      </c>
      <c r="G22" s="14">
        <f>(F22/60)*Estimación!$J$14</f>
        <v>156.078125</v>
      </c>
      <c r="I22" s="117" t="s">
        <v>40</v>
      </c>
      <c r="J22" s="118"/>
      <c r="K22" s="119"/>
      <c r="L22" s="13">
        <f>SUM(L18:L21)</f>
        <v>25</v>
      </c>
      <c r="M22" s="13">
        <f>SUM(M18:M20)</f>
        <v>7350</v>
      </c>
      <c r="N22" s="10"/>
    </row>
    <row r="23" spans="2:14" ht="18.75" customHeight="1" x14ac:dyDescent="0.25">
      <c r="B23" s="109" t="s">
        <v>70</v>
      </c>
      <c r="C23" s="4" t="s">
        <v>1</v>
      </c>
      <c r="D23" s="25">
        <v>0</v>
      </c>
      <c r="E23" s="25">
        <f t="shared" ref="E23" si="2">D23*1.5</f>
        <v>0</v>
      </c>
      <c r="F23" s="37">
        <f t="shared" si="0"/>
        <v>0</v>
      </c>
      <c r="G23" s="14">
        <f>(F23/60)*Estimación!$J$14</f>
        <v>0</v>
      </c>
      <c r="I23" s="120" t="s">
        <v>56</v>
      </c>
      <c r="J23" s="120"/>
      <c r="K23" s="120"/>
      <c r="L23" s="120"/>
      <c r="M23" s="23">
        <f>M22/60</f>
        <v>122.5</v>
      </c>
      <c r="N23" s="26" t="s">
        <v>45</v>
      </c>
    </row>
    <row r="24" spans="2:14" ht="18.75" x14ac:dyDescent="0.25">
      <c r="B24" s="109"/>
      <c r="C24" s="7" t="s">
        <v>16</v>
      </c>
      <c r="D24" s="25">
        <v>0</v>
      </c>
      <c r="E24" s="25">
        <v>4</v>
      </c>
      <c r="F24" s="37">
        <f t="shared" si="0"/>
        <v>1200</v>
      </c>
      <c r="G24" s="14">
        <f>(F24/60)*Estimación!$J$14</f>
        <v>832.41666666666663</v>
      </c>
      <c r="I24" s="120" t="s">
        <v>57</v>
      </c>
      <c r="J24" s="120"/>
      <c r="K24" s="120"/>
      <c r="L24" s="120"/>
      <c r="M24" s="24">
        <f>M23*Estimación!J14</f>
        <v>5098.552083333333</v>
      </c>
      <c r="N24" s="10"/>
    </row>
    <row r="25" spans="2:14" x14ac:dyDescent="0.25">
      <c r="C25" s="15" t="s">
        <v>40</v>
      </c>
      <c r="D25" s="25">
        <f>SUM(D19:D24)</f>
        <v>30</v>
      </c>
      <c r="E25" s="25">
        <f>SUM(E19:E24)</f>
        <v>51</v>
      </c>
      <c r="F25" s="37">
        <f>SUM(F19:F24)</f>
        <v>6585</v>
      </c>
      <c r="G25" s="16">
        <f>SUM(G19:G24)</f>
        <v>4567.8864583333334</v>
      </c>
      <c r="I25" s="10"/>
      <c r="J25" s="10"/>
      <c r="K25" s="10"/>
      <c r="L25" s="17"/>
      <c r="M25" s="18"/>
      <c r="N25" s="10"/>
    </row>
    <row r="26" spans="2:14" x14ac:dyDescent="0.25">
      <c r="I26" s="10"/>
      <c r="J26" s="19"/>
      <c r="K26" s="10"/>
      <c r="L26" s="10"/>
      <c r="M26" s="20"/>
      <c r="N26" s="10"/>
    </row>
    <row r="29" spans="2:14" x14ac:dyDescent="0.25">
      <c r="I29" s="21"/>
      <c r="J29" s="22"/>
    </row>
    <row r="33" spans="3:10" x14ac:dyDescent="0.25">
      <c r="C33" s="22"/>
    </row>
    <row r="34" spans="3:10" x14ac:dyDescent="0.25">
      <c r="J34" s="2"/>
    </row>
  </sheetData>
  <mergeCells count="32">
    <mergeCell ref="M18:M19"/>
    <mergeCell ref="I22:K22"/>
    <mergeCell ref="I24:L24"/>
    <mergeCell ref="I23:L23"/>
    <mergeCell ref="D15:K15"/>
    <mergeCell ref="B17:G17"/>
    <mergeCell ref="I17:K17"/>
    <mergeCell ref="I18:K18"/>
    <mergeCell ref="I19:K19"/>
    <mergeCell ref="L18:L19"/>
    <mergeCell ref="B23:B24"/>
    <mergeCell ref="E6:H6"/>
    <mergeCell ref="B6:B8"/>
    <mergeCell ref="D6:D8"/>
    <mergeCell ref="C6:C8"/>
    <mergeCell ref="D13:D14"/>
    <mergeCell ref="K6:K8"/>
    <mergeCell ref="B4:K5"/>
    <mergeCell ref="B19:B20"/>
    <mergeCell ref="B21:B22"/>
    <mergeCell ref="B11:B12"/>
    <mergeCell ref="D11:D12"/>
    <mergeCell ref="I6:J6"/>
    <mergeCell ref="B9:B10"/>
    <mergeCell ref="D9:D10"/>
    <mergeCell ref="E7:E8"/>
    <mergeCell ref="F7:F8"/>
    <mergeCell ref="I7:J7"/>
    <mergeCell ref="I20:K20"/>
    <mergeCell ref="I21:K21"/>
    <mergeCell ref="B13:B14"/>
    <mergeCell ref="G7:H7"/>
  </mergeCells>
  <pageMargins left="0.70866141732283472" right="0.70866141732283472" top="0.74803149606299213" bottom="0.74803149606299213" header="0.31496062992125984" footer="0.31496062992125984"/>
  <pageSetup scale="58" orientation="landscape" horizontalDpi="1200" verticalDpi="1200" r:id="rId1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0"/>
  <sheetViews>
    <sheetView topLeftCell="A10" workbookViewId="0">
      <selection activeCell="I21" sqref="I21"/>
    </sheetView>
  </sheetViews>
  <sheetFormatPr baseColWidth="10" defaultRowHeight="15" x14ac:dyDescent="0.25"/>
  <cols>
    <col min="4" max="4" width="16.140625" customWidth="1"/>
  </cols>
  <sheetData>
    <row r="4" spans="1:10" x14ac:dyDescent="0.25">
      <c r="A4" t="s">
        <v>20</v>
      </c>
      <c r="J4" t="s">
        <v>41</v>
      </c>
    </row>
    <row r="5" spans="1:10" x14ac:dyDescent="0.25">
      <c r="E5" t="s">
        <v>37</v>
      </c>
      <c r="F5" t="s">
        <v>38</v>
      </c>
      <c r="G5" t="s">
        <v>39</v>
      </c>
    </row>
    <row r="6" spans="1:10" x14ac:dyDescent="0.25">
      <c r="A6" t="s">
        <v>27</v>
      </c>
    </row>
    <row r="7" spans="1:10" x14ac:dyDescent="0.25">
      <c r="B7" t="s">
        <v>21</v>
      </c>
      <c r="E7">
        <v>8</v>
      </c>
      <c r="F7">
        <v>8</v>
      </c>
      <c r="G7">
        <v>8</v>
      </c>
      <c r="J7">
        <v>10</v>
      </c>
    </row>
    <row r="8" spans="1:10" x14ac:dyDescent="0.25">
      <c r="B8" t="s">
        <v>22</v>
      </c>
      <c r="E8">
        <v>35</v>
      </c>
    </row>
    <row r="9" spans="1:10" x14ac:dyDescent="0.25">
      <c r="B9" t="s">
        <v>23</v>
      </c>
      <c r="E9">
        <v>35</v>
      </c>
    </row>
    <row r="10" spans="1:10" x14ac:dyDescent="0.25">
      <c r="B10" t="s">
        <v>24</v>
      </c>
      <c r="F10">
        <v>50</v>
      </c>
      <c r="G10">
        <v>50</v>
      </c>
    </row>
    <row r="11" spans="1:10" x14ac:dyDescent="0.25">
      <c r="B11" t="s">
        <v>25</v>
      </c>
      <c r="F11">
        <v>50</v>
      </c>
      <c r="G11">
        <v>50</v>
      </c>
    </row>
    <row r="12" spans="1:10" x14ac:dyDescent="0.25">
      <c r="B12" t="s">
        <v>26</v>
      </c>
      <c r="G12">
        <v>20</v>
      </c>
    </row>
    <row r="13" spans="1:10" x14ac:dyDescent="0.25">
      <c r="B13" t="s">
        <v>29</v>
      </c>
      <c r="E13">
        <v>40</v>
      </c>
      <c r="F13">
        <v>40</v>
      </c>
      <c r="G13">
        <v>40</v>
      </c>
    </row>
    <row r="14" spans="1:10" x14ac:dyDescent="0.25">
      <c r="E14">
        <f>SUM(E7:E13)</f>
        <v>118</v>
      </c>
      <c r="F14">
        <f>SUM(F7:F13)</f>
        <v>148</v>
      </c>
      <c r="G14">
        <f>SUM(G7:G13)</f>
        <v>168</v>
      </c>
    </row>
    <row r="16" spans="1:10" ht="15" customHeight="1" x14ac:dyDescent="0.25">
      <c r="A16" t="s">
        <v>28</v>
      </c>
    </row>
    <row r="17" spans="1:6" x14ac:dyDescent="0.25">
      <c r="B17" t="s">
        <v>30</v>
      </c>
      <c r="F17">
        <v>30</v>
      </c>
    </row>
    <row r="18" spans="1:6" x14ac:dyDescent="0.25">
      <c r="B18" t="s">
        <v>31</v>
      </c>
      <c r="F18">
        <v>45</v>
      </c>
    </row>
    <row r="19" spans="1:6" ht="15" customHeight="1" x14ac:dyDescent="0.25">
      <c r="B19" t="s">
        <v>32</v>
      </c>
      <c r="E19">
        <v>45</v>
      </c>
    </row>
    <row r="20" spans="1:6" x14ac:dyDescent="0.25">
      <c r="B20" t="s">
        <v>26</v>
      </c>
      <c r="E20">
        <v>20</v>
      </c>
    </row>
    <row r="21" spans="1:6" ht="15" customHeight="1" x14ac:dyDescent="0.25">
      <c r="B21" t="s">
        <v>29</v>
      </c>
      <c r="E21">
        <v>40</v>
      </c>
      <c r="F21">
        <v>40</v>
      </c>
    </row>
    <row r="22" spans="1:6" x14ac:dyDescent="0.25">
      <c r="E22">
        <f>SUM(E19:E21)</f>
        <v>105</v>
      </c>
      <c r="F22">
        <f>SUM(F17:F21)</f>
        <v>115</v>
      </c>
    </row>
    <row r="24" spans="1:6" x14ac:dyDescent="0.25">
      <c r="A24" t="s">
        <v>33</v>
      </c>
    </row>
    <row r="25" spans="1:6" x14ac:dyDescent="0.25">
      <c r="B25" t="s">
        <v>35</v>
      </c>
      <c r="E25">
        <v>20</v>
      </c>
      <c r="F25">
        <v>20</v>
      </c>
    </row>
    <row r="26" spans="1:6" x14ac:dyDescent="0.25">
      <c r="B26" t="s">
        <v>34</v>
      </c>
      <c r="E26">
        <v>20</v>
      </c>
    </row>
    <row r="27" spans="1:6" x14ac:dyDescent="0.25">
      <c r="B27" t="s">
        <v>26</v>
      </c>
      <c r="F27">
        <v>20</v>
      </c>
    </row>
    <row r="28" spans="1:6" x14ac:dyDescent="0.25">
      <c r="B28" t="s">
        <v>29</v>
      </c>
      <c r="E28">
        <v>40</v>
      </c>
      <c r="F28">
        <v>40</v>
      </c>
    </row>
    <row r="29" spans="1:6" x14ac:dyDescent="0.25">
      <c r="E29">
        <f>SUM(E25:E28)</f>
        <v>80</v>
      </c>
      <c r="F29">
        <f>SUM(F25:F28)</f>
        <v>80</v>
      </c>
    </row>
    <row r="32" spans="1:6" x14ac:dyDescent="0.25">
      <c r="A32" t="s">
        <v>36</v>
      </c>
    </row>
    <row r="33" spans="2:7" x14ac:dyDescent="0.25">
      <c r="B33" t="s">
        <v>21</v>
      </c>
      <c r="E33">
        <v>8</v>
      </c>
      <c r="F33">
        <v>8</v>
      </c>
      <c r="G33">
        <v>8</v>
      </c>
    </row>
    <row r="34" spans="2:7" x14ac:dyDescent="0.25">
      <c r="B34" t="s">
        <v>22</v>
      </c>
      <c r="E34">
        <v>35</v>
      </c>
    </row>
    <row r="35" spans="2:7" x14ac:dyDescent="0.25">
      <c r="B35" t="s">
        <v>23</v>
      </c>
      <c r="E35">
        <v>35</v>
      </c>
    </row>
    <row r="36" spans="2:7" x14ac:dyDescent="0.25">
      <c r="B36" t="s">
        <v>24</v>
      </c>
      <c r="F36">
        <v>50</v>
      </c>
      <c r="G36">
        <v>50</v>
      </c>
    </row>
    <row r="37" spans="2:7" x14ac:dyDescent="0.25">
      <c r="B37" t="s">
        <v>25</v>
      </c>
      <c r="F37">
        <v>50</v>
      </c>
      <c r="G37">
        <v>50</v>
      </c>
    </row>
    <row r="38" spans="2:7" x14ac:dyDescent="0.25">
      <c r="B38" t="s">
        <v>26</v>
      </c>
      <c r="G38">
        <v>20</v>
      </c>
    </row>
    <row r="39" spans="2:7" x14ac:dyDescent="0.25">
      <c r="B39" t="s">
        <v>29</v>
      </c>
      <c r="E39">
        <v>40</v>
      </c>
      <c r="F39">
        <v>40</v>
      </c>
      <c r="G39">
        <v>40</v>
      </c>
    </row>
    <row r="40" spans="2:7" x14ac:dyDescent="0.25">
      <c r="E40">
        <f>SUM(E33:E39)</f>
        <v>118</v>
      </c>
      <c r="F40">
        <f>SUM(F33:F39)</f>
        <v>148</v>
      </c>
      <c r="G40">
        <f>SUM(G33:G39)</f>
        <v>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R35"/>
  <sheetViews>
    <sheetView topLeftCell="A7" zoomScaleNormal="100" workbookViewId="0">
      <selection activeCell="E15" sqref="E15:G15"/>
    </sheetView>
  </sheetViews>
  <sheetFormatPr baseColWidth="10" defaultColWidth="11.42578125" defaultRowHeight="15" x14ac:dyDescent="0.25"/>
  <cols>
    <col min="1" max="1" width="2.85546875" style="1" customWidth="1"/>
    <col min="2" max="2" width="17.42578125" style="1" customWidth="1"/>
    <col min="3" max="3" width="5.5703125" style="1" bestFit="1" customWidth="1"/>
    <col min="4" max="5" width="6.5703125" style="1" bestFit="1" customWidth="1"/>
    <col min="6" max="6" width="7.140625" style="1" customWidth="1"/>
    <col min="7" max="7" width="24.28515625" style="1" customWidth="1"/>
    <col min="8" max="8" width="16" style="1" customWidth="1"/>
    <col min="9" max="9" width="14.28515625" style="1" customWidth="1"/>
    <col min="10" max="10" width="7.140625" style="1" customWidth="1"/>
    <col min="11" max="13" width="14.28515625" style="1" customWidth="1"/>
    <col min="14" max="14" width="7.42578125" style="1" customWidth="1"/>
    <col min="15" max="15" width="8" style="1" customWidth="1"/>
    <col min="16" max="16" width="7.28515625" style="1" customWidth="1"/>
    <col min="17" max="17" width="7.7109375" style="1" customWidth="1"/>
    <col min="18" max="18" width="8.5703125" style="1" customWidth="1"/>
    <col min="19" max="19" width="7.85546875" style="1" customWidth="1"/>
    <col min="20" max="63" width="14.28515625" style="1" customWidth="1"/>
    <col min="64" max="16384" width="11.42578125" style="1"/>
  </cols>
  <sheetData>
    <row r="2" spans="2:10" ht="18.75" x14ac:dyDescent="0.3">
      <c r="G2" s="65" t="s">
        <v>73</v>
      </c>
      <c r="H2" s="65"/>
      <c r="I2" s="65"/>
    </row>
    <row r="4" spans="2:10" ht="30" customHeight="1" x14ac:dyDescent="0.25">
      <c r="B4" s="130"/>
      <c r="C4" s="128" t="s">
        <v>77</v>
      </c>
      <c r="D4" s="129"/>
      <c r="E4" s="129"/>
    </row>
    <row r="5" spans="2:10" ht="36.75" x14ac:dyDescent="0.25">
      <c r="B5" s="131"/>
      <c r="C5" s="77" t="s">
        <v>74</v>
      </c>
      <c r="D5" s="52" t="s">
        <v>75</v>
      </c>
      <c r="E5" s="52" t="s">
        <v>76</v>
      </c>
    </row>
    <row r="6" spans="2:10" ht="25.9" customHeight="1" x14ac:dyDescent="0.25">
      <c r="B6" s="132" t="s">
        <v>78</v>
      </c>
      <c r="C6" s="53">
        <v>0.5</v>
      </c>
      <c r="D6" s="78"/>
      <c r="E6" s="78"/>
      <c r="G6" s="127" t="s">
        <v>80</v>
      </c>
      <c r="H6" s="127"/>
      <c r="I6" s="127"/>
    </row>
    <row r="7" spans="2:10" ht="15" customHeight="1" x14ac:dyDescent="0.25">
      <c r="B7" s="132"/>
      <c r="C7" s="78"/>
      <c r="D7" s="53">
        <v>1</v>
      </c>
      <c r="E7" s="78"/>
      <c r="G7" s="32"/>
      <c r="H7" s="32"/>
      <c r="I7" s="32"/>
    </row>
    <row r="8" spans="2:10" ht="15" customHeight="1" x14ac:dyDescent="0.25">
      <c r="B8" s="132"/>
      <c r="C8" s="78"/>
      <c r="D8" s="78"/>
      <c r="E8" s="53">
        <v>2</v>
      </c>
      <c r="G8" s="127"/>
      <c r="H8" s="34"/>
      <c r="I8" s="54"/>
    </row>
    <row r="9" spans="2:10" ht="15" customHeight="1" x14ac:dyDescent="0.25">
      <c r="B9" s="149" t="s">
        <v>79</v>
      </c>
      <c r="C9" s="53">
        <v>1</v>
      </c>
      <c r="D9" s="78"/>
      <c r="E9" s="78"/>
      <c r="G9" s="127"/>
      <c r="H9" s="38"/>
      <c r="I9" s="54"/>
    </row>
    <row r="10" spans="2:10" ht="15" customHeight="1" x14ac:dyDescent="0.25">
      <c r="B10" s="132"/>
      <c r="C10" s="78"/>
      <c r="D10" s="53">
        <v>2</v>
      </c>
      <c r="E10" s="78"/>
      <c r="G10" s="127"/>
      <c r="H10" s="34"/>
      <c r="I10" s="54"/>
    </row>
    <row r="11" spans="2:10" x14ac:dyDescent="0.25">
      <c r="B11" s="150"/>
      <c r="C11" s="78"/>
      <c r="D11" s="78"/>
      <c r="E11" s="53">
        <v>3</v>
      </c>
      <c r="G11" s="127"/>
      <c r="H11" s="38"/>
      <c r="I11" s="54"/>
    </row>
    <row r="12" spans="2:10" x14ac:dyDescent="0.25">
      <c r="G12" s="127"/>
      <c r="H12" s="38"/>
      <c r="I12" s="54"/>
    </row>
    <row r="13" spans="2:10" x14ac:dyDescent="0.25">
      <c r="G13" s="127"/>
      <c r="H13" s="34"/>
      <c r="I13" s="54"/>
    </row>
    <row r="14" spans="2:10" ht="15" customHeight="1" x14ac:dyDescent="0.25">
      <c r="G14" s="127"/>
      <c r="H14" s="38"/>
      <c r="I14" s="30"/>
    </row>
    <row r="15" spans="2:10" x14ac:dyDescent="0.25">
      <c r="B15" s="141" t="s">
        <v>42</v>
      </c>
      <c r="C15" s="141"/>
      <c r="D15" s="141"/>
      <c r="E15" s="143" t="s">
        <v>82</v>
      </c>
      <c r="F15" s="143"/>
      <c r="G15" s="143"/>
      <c r="H15" s="143" t="s">
        <v>83</v>
      </c>
      <c r="I15" s="143"/>
      <c r="J15" s="143"/>
    </row>
    <row r="16" spans="2:10" x14ac:dyDescent="0.25">
      <c r="B16" s="141"/>
      <c r="C16" s="141"/>
      <c r="D16" s="141"/>
      <c r="E16" s="49" t="s">
        <v>84</v>
      </c>
      <c r="F16" s="49" t="s">
        <v>85</v>
      </c>
      <c r="G16" s="49" t="s">
        <v>86</v>
      </c>
      <c r="H16" s="49" t="s">
        <v>84</v>
      </c>
      <c r="I16" s="49" t="s">
        <v>85</v>
      </c>
      <c r="J16" s="49" t="s">
        <v>86</v>
      </c>
    </row>
    <row r="17" spans="2:18" x14ac:dyDescent="0.25">
      <c r="B17" s="142" t="s">
        <v>52</v>
      </c>
      <c r="C17" s="142"/>
      <c r="D17" s="142"/>
      <c r="E17" s="134">
        <v>0.16</v>
      </c>
      <c r="F17" s="134">
        <v>0.16</v>
      </c>
      <c r="G17" s="134">
        <v>0.16</v>
      </c>
      <c r="H17" s="134">
        <v>0.16</v>
      </c>
      <c r="I17" s="134">
        <v>0.16</v>
      </c>
      <c r="J17" s="134">
        <v>0.16</v>
      </c>
      <c r="K17" s="30"/>
      <c r="L17" s="30"/>
      <c r="M17" s="30"/>
      <c r="N17" s="30"/>
      <c r="O17" s="30"/>
      <c r="P17" s="30"/>
      <c r="Q17" s="30"/>
      <c r="R17" s="30"/>
    </row>
    <row r="18" spans="2:18" x14ac:dyDescent="0.25">
      <c r="B18" s="142" t="s">
        <v>53</v>
      </c>
      <c r="C18" s="142"/>
      <c r="D18" s="142"/>
      <c r="E18" s="134"/>
      <c r="F18" s="134"/>
      <c r="G18" s="134"/>
      <c r="H18" s="134"/>
      <c r="I18" s="134"/>
      <c r="J18" s="134"/>
      <c r="K18" s="30"/>
      <c r="L18" s="30"/>
      <c r="M18" s="30"/>
      <c r="N18" s="30"/>
      <c r="O18" s="30"/>
      <c r="P18" s="30"/>
      <c r="Q18" s="30"/>
      <c r="R18" s="30"/>
    </row>
    <row r="19" spans="2:18" ht="18.75" x14ac:dyDescent="0.25">
      <c r="B19" s="142" t="s">
        <v>58</v>
      </c>
      <c r="C19" s="142"/>
      <c r="D19" s="142"/>
      <c r="E19" s="134">
        <v>0.25</v>
      </c>
      <c r="F19" s="134">
        <v>0.25</v>
      </c>
      <c r="G19" s="134">
        <v>0.25</v>
      </c>
      <c r="H19" s="134">
        <v>0.25</v>
      </c>
      <c r="I19" s="134">
        <v>0.25</v>
      </c>
      <c r="J19" s="134">
        <v>0.25</v>
      </c>
      <c r="K19" s="147"/>
      <c r="L19" s="147"/>
      <c r="M19" s="147"/>
      <c r="N19" s="64"/>
      <c r="O19" s="64"/>
      <c r="P19" s="64"/>
      <c r="Q19" s="144"/>
      <c r="R19" s="30"/>
    </row>
    <row r="20" spans="2:18" ht="18.75" x14ac:dyDescent="0.25">
      <c r="B20" s="142" t="s">
        <v>59</v>
      </c>
      <c r="C20" s="142"/>
      <c r="D20" s="142"/>
      <c r="E20" s="134"/>
      <c r="F20" s="134"/>
      <c r="G20" s="134"/>
      <c r="H20" s="134"/>
      <c r="I20" s="134"/>
      <c r="J20" s="134"/>
      <c r="K20" s="147"/>
      <c r="L20" s="147"/>
      <c r="M20" s="147"/>
      <c r="N20" s="64"/>
      <c r="O20" s="64"/>
      <c r="P20" s="64"/>
      <c r="Q20" s="144"/>
      <c r="R20" s="30"/>
    </row>
    <row r="21" spans="2:18" x14ac:dyDescent="0.25">
      <c r="B21" s="138" t="s">
        <v>60</v>
      </c>
      <c r="C21" s="139"/>
      <c r="D21" s="140"/>
      <c r="E21" s="50">
        <v>0.16</v>
      </c>
      <c r="F21" s="50">
        <v>0.16</v>
      </c>
      <c r="G21" s="50">
        <v>0.16</v>
      </c>
      <c r="H21" s="50">
        <v>0.16</v>
      </c>
      <c r="I21" s="50">
        <v>0.16</v>
      </c>
      <c r="J21" s="50">
        <v>0.16</v>
      </c>
      <c r="K21" s="145"/>
      <c r="L21" s="145"/>
      <c r="M21" s="145"/>
      <c r="N21" s="59"/>
      <c r="O21" s="59"/>
      <c r="P21" s="59"/>
      <c r="Q21" s="146"/>
      <c r="R21" s="58"/>
    </row>
    <row r="22" spans="2:18" x14ac:dyDescent="0.25">
      <c r="B22" s="142" t="s">
        <v>87</v>
      </c>
      <c r="C22" s="142"/>
      <c r="D22" s="142"/>
      <c r="E22" s="57">
        <f>Servicios!C9</f>
        <v>1</v>
      </c>
      <c r="F22" s="57">
        <f>Servicios!D10</f>
        <v>2</v>
      </c>
      <c r="G22" s="57">
        <f>Servicios!E11</f>
        <v>3</v>
      </c>
      <c r="H22" s="75">
        <f>Servicios!C6</f>
        <v>0.5</v>
      </c>
      <c r="I22" s="76">
        <f>Servicios!D7</f>
        <v>1</v>
      </c>
      <c r="J22" s="76">
        <f>Servicios!E8</f>
        <v>2</v>
      </c>
      <c r="K22" s="145"/>
      <c r="L22" s="145"/>
      <c r="M22" s="145"/>
      <c r="N22" s="59"/>
      <c r="O22" s="59"/>
      <c r="P22" s="59"/>
      <c r="Q22" s="146"/>
      <c r="R22" s="58"/>
    </row>
    <row r="23" spans="2:18" ht="15" customHeight="1" x14ac:dyDescent="0.25">
      <c r="B23" s="135" t="s">
        <v>81</v>
      </c>
      <c r="C23" s="136"/>
      <c r="D23" s="137"/>
      <c r="E23" s="48">
        <f t="shared" ref="E23:J23" si="0">SUM(E17:E22)</f>
        <v>1.57</v>
      </c>
      <c r="F23" s="48">
        <f t="shared" si="0"/>
        <v>2.5700000000000003</v>
      </c>
      <c r="G23" s="48">
        <f t="shared" si="0"/>
        <v>3.5700000000000003</v>
      </c>
      <c r="H23" s="48">
        <f t="shared" si="0"/>
        <v>1.07</v>
      </c>
      <c r="I23" s="48">
        <f t="shared" si="0"/>
        <v>1.57</v>
      </c>
      <c r="J23" s="48">
        <f t="shared" si="0"/>
        <v>2.5700000000000003</v>
      </c>
      <c r="K23" s="145"/>
      <c r="L23" s="145"/>
      <c r="M23" s="145"/>
      <c r="N23" s="59"/>
      <c r="O23" s="59"/>
      <c r="P23" s="59"/>
      <c r="Q23" s="54"/>
      <c r="R23" s="58"/>
    </row>
    <row r="24" spans="2:18" x14ac:dyDescent="0.25">
      <c r="F24" s="30"/>
      <c r="G24" s="70"/>
      <c r="H24" s="38"/>
      <c r="I24" s="54"/>
      <c r="J24" s="32"/>
      <c r="K24" s="145"/>
      <c r="L24" s="145"/>
      <c r="M24" s="145"/>
      <c r="N24" s="59"/>
      <c r="O24" s="59"/>
      <c r="P24" s="59"/>
      <c r="Q24" s="54"/>
      <c r="R24" s="58"/>
    </row>
    <row r="25" spans="2:18" ht="15" customHeight="1" x14ac:dyDescent="0.25">
      <c r="F25" s="30"/>
      <c r="G25" s="127"/>
      <c r="H25" s="34"/>
      <c r="I25" s="54"/>
      <c r="J25" s="33"/>
      <c r="K25" s="145"/>
      <c r="L25" s="145"/>
      <c r="M25" s="145"/>
      <c r="N25" s="59"/>
      <c r="O25" s="59"/>
      <c r="P25" s="59"/>
      <c r="Q25" s="146"/>
      <c r="R25" s="58"/>
    </row>
    <row r="26" spans="2:18" x14ac:dyDescent="0.25">
      <c r="F26" s="30"/>
      <c r="G26" s="127"/>
      <c r="H26" s="38"/>
      <c r="I26" s="54"/>
      <c r="J26" s="33"/>
      <c r="K26" s="145"/>
      <c r="L26" s="145"/>
      <c r="M26" s="145"/>
      <c r="N26" s="59"/>
      <c r="O26" s="59"/>
      <c r="P26" s="59"/>
      <c r="Q26" s="146"/>
      <c r="R26" s="58"/>
    </row>
    <row r="27" spans="2:18" x14ac:dyDescent="0.25">
      <c r="F27" s="30"/>
      <c r="G27" s="127"/>
      <c r="H27" s="34"/>
      <c r="I27" s="54"/>
      <c r="J27" s="33"/>
      <c r="K27" s="145"/>
      <c r="L27" s="145"/>
      <c r="M27" s="145"/>
      <c r="N27" s="59"/>
      <c r="O27" s="59"/>
      <c r="P27" s="59"/>
      <c r="Q27" s="146"/>
      <c r="R27" s="58"/>
    </row>
    <row r="28" spans="2:18" x14ac:dyDescent="0.25">
      <c r="F28" s="30"/>
      <c r="G28" s="127"/>
      <c r="H28" s="38"/>
      <c r="I28" s="54"/>
      <c r="J28" s="33"/>
      <c r="K28" s="145"/>
      <c r="L28" s="145"/>
      <c r="M28" s="145"/>
      <c r="N28" s="59"/>
      <c r="O28" s="59"/>
      <c r="P28" s="59"/>
      <c r="Q28" s="55"/>
      <c r="R28" s="58"/>
    </row>
    <row r="29" spans="2:18" x14ac:dyDescent="0.25">
      <c r="F29" s="30"/>
      <c r="G29" s="133"/>
      <c r="H29" s="133"/>
      <c r="I29" s="54"/>
      <c r="J29" s="33"/>
      <c r="K29" s="145"/>
      <c r="L29" s="145"/>
      <c r="M29" s="145"/>
      <c r="N29" s="59"/>
      <c r="O29" s="59"/>
      <c r="P29" s="59"/>
      <c r="Q29" s="54"/>
      <c r="R29" s="58"/>
    </row>
    <row r="30" spans="2:18" x14ac:dyDescent="0.25">
      <c r="F30" s="30"/>
      <c r="G30" s="133"/>
      <c r="H30" s="133"/>
      <c r="I30" s="56"/>
      <c r="J30" s="33"/>
      <c r="K30" s="133"/>
      <c r="L30" s="133"/>
      <c r="M30" s="133"/>
      <c r="N30" s="60"/>
      <c r="O30" s="60"/>
      <c r="P30" s="60"/>
      <c r="Q30" s="55"/>
      <c r="R30" s="58"/>
    </row>
    <row r="31" spans="2:18" ht="18.75" x14ac:dyDescent="0.25">
      <c r="F31" s="30"/>
      <c r="G31" s="30"/>
      <c r="H31" s="31"/>
      <c r="I31" s="34"/>
      <c r="J31" s="33"/>
      <c r="K31" s="148"/>
      <c r="L31" s="148"/>
      <c r="M31" s="148"/>
      <c r="N31" s="148"/>
      <c r="O31" s="148"/>
      <c r="P31" s="148"/>
      <c r="Q31" s="61"/>
      <c r="R31" s="62"/>
    </row>
    <row r="32" spans="2:18" ht="18.75" x14ac:dyDescent="0.25">
      <c r="F32" s="30"/>
      <c r="G32" s="30"/>
      <c r="H32" s="31"/>
      <c r="I32" s="38"/>
      <c r="J32" s="33"/>
      <c r="K32" s="148"/>
      <c r="L32" s="148"/>
      <c r="M32" s="148"/>
      <c r="N32" s="148"/>
      <c r="O32" s="148"/>
      <c r="P32" s="148"/>
      <c r="Q32" s="63"/>
      <c r="R32" s="30"/>
    </row>
    <row r="33" spans="6:18" x14ac:dyDescent="0.25">
      <c r="F33" s="30"/>
      <c r="G33" s="30"/>
      <c r="H33" s="30"/>
      <c r="I33" s="30"/>
      <c r="J33" s="33"/>
      <c r="K33" s="30"/>
      <c r="L33" s="30"/>
      <c r="M33" s="30"/>
      <c r="N33" s="30"/>
      <c r="O33" s="30"/>
      <c r="P33" s="30"/>
      <c r="Q33" s="35"/>
      <c r="R33" s="58"/>
    </row>
    <row r="34" spans="6:18" x14ac:dyDescent="0.25">
      <c r="F34" s="30"/>
      <c r="G34" s="30"/>
      <c r="H34" s="30"/>
      <c r="I34" s="30"/>
      <c r="J34" s="30"/>
      <c r="R34" s="36"/>
    </row>
    <row r="35" spans="6:18" x14ac:dyDescent="0.25">
      <c r="F35" s="30"/>
      <c r="G35" s="30"/>
      <c r="H35" s="30"/>
      <c r="I35" s="30"/>
      <c r="J35" s="30"/>
    </row>
  </sheetData>
  <mergeCells count="47">
    <mergeCell ref="K30:M30"/>
    <mergeCell ref="K31:P31"/>
    <mergeCell ref="K32:P32"/>
    <mergeCell ref="K29:M29"/>
    <mergeCell ref="B9:B11"/>
    <mergeCell ref="H19:H20"/>
    <mergeCell ref="B22:D22"/>
    <mergeCell ref="E17:E18"/>
    <mergeCell ref="F17:F18"/>
    <mergeCell ref="G17:G18"/>
    <mergeCell ref="E19:E20"/>
    <mergeCell ref="F19:F20"/>
    <mergeCell ref="G19:G20"/>
    <mergeCell ref="H17:H18"/>
    <mergeCell ref="G8:G11"/>
    <mergeCell ref="J17:J18"/>
    <mergeCell ref="Q19:Q20"/>
    <mergeCell ref="K21:M21"/>
    <mergeCell ref="K26:M26"/>
    <mergeCell ref="K27:M27"/>
    <mergeCell ref="K28:M28"/>
    <mergeCell ref="K25:M25"/>
    <mergeCell ref="K22:M22"/>
    <mergeCell ref="K23:M23"/>
    <mergeCell ref="K24:M24"/>
    <mergeCell ref="Q25:Q27"/>
    <mergeCell ref="K19:M20"/>
    <mergeCell ref="Q21:Q22"/>
    <mergeCell ref="J19:J20"/>
    <mergeCell ref="B15:D16"/>
    <mergeCell ref="B18:D18"/>
    <mergeCell ref="B17:D17"/>
    <mergeCell ref="B19:D19"/>
    <mergeCell ref="B20:D20"/>
    <mergeCell ref="E15:G15"/>
    <mergeCell ref="H15:J15"/>
    <mergeCell ref="G6:I6"/>
    <mergeCell ref="C4:E4"/>
    <mergeCell ref="B4:B5"/>
    <mergeCell ref="B6:B8"/>
    <mergeCell ref="G29:H30"/>
    <mergeCell ref="G25:G28"/>
    <mergeCell ref="G12:G14"/>
    <mergeCell ref="I17:I18"/>
    <mergeCell ref="B23:D23"/>
    <mergeCell ref="B21:D21"/>
    <mergeCell ref="I19:I20"/>
  </mergeCells>
  <pageMargins left="0.7" right="0.7" top="0.75" bottom="0.75" header="0.3" footer="0.3"/>
  <pageSetup orientation="landscape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12"/>
  <sheetViews>
    <sheetView workbookViewId="0">
      <selection activeCell="O5" sqref="O5"/>
    </sheetView>
  </sheetViews>
  <sheetFormatPr baseColWidth="10" defaultRowHeight="15" x14ac:dyDescent="0.25"/>
  <cols>
    <col min="1" max="1" width="12.7109375" customWidth="1"/>
    <col min="2" max="2" width="8.140625" bestFit="1" customWidth="1"/>
    <col min="3" max="3" width="4" bestFit="1" customWidth="1"/>
    <col min="4" max="4" width="8.140625" bestFit="1" customWidth="1"/>
    <col min="5" max="5" width="3.7109375" bestFit="1" customWidth="1"/>
    <col min="6" max="6" width="8.140625" bestFit="1" customWidth="1"/>
    <col min="7" max="7" width="3.7109375" bestFit="1" customWidth="1"/>
    <col min="8" max="8" width="12.28515625" bestFit="1" customWidth="1"/>
    <col min="9" max="9" width="9.7109375" bestFit="1" customWidth="1"/>
    <col min="10" max="10" width="9.7109375" style="71" customWidth="1"/>
    <col min="11" max="12" width="5" bestFit="1" customWidth="1"/>
    <col min="13" max="13" width="5" style="71" customWidth="1"/>
    <col min="15" max="15" width="5" style="71" bestFit="1" customWidth="1"/>
  </cols>
  <sheetData>
    <row r="2" spans="1:18" ht="43.15" customHeight="1" x14ac:dyDescent="0.25">
      <c r="A2" s="74"/>
      <c r="B2" s="151" t="s">
        <v>89</v>
      </c>
      <c r="C2" s="151"/>
      <c r="D2" s="151" t="s">
        <v>90</v>
      </c>
      <c r="E2" s="151"/>
      <c r="F2" s="151" t="s">
        <v>91</v>
      </c>
      <c r="G2" s="151"/>
      <c r="H2" s="79" t="s">
        <v>98</v>
      </c>
      <c r="I2" s="79" t="s">
        <v>99</v>
      </c>
      <c r="J2" s="79" t="s">
        <v>121</v>
      </c>
      <c r="K2" s="109" t="s">
        <v>101</v>
      </c>
      <c r="L2" s="109"/>
      <c r="M2" s="109"/>
      <c r="N2" s="109"/>
      <c r="O2" s="109"/>
      <c r="P2" s="109"/>
      <c r="Q2" s="79" t="s">
        <v>102</v>
      </c>
      <c r="R2" s="79" t="s">
        <v>120</v>
      </c>
    </row>
    <row r="3" spans="1:18" x14ac:dyDescent="0.25">
      <c r="A3" s="74"/>
      <c r="B3" s="72" t="s">
        <v>92</v>
      </c>
      <c r="C3" s="72" t="s">
        <v>93</v>
      </c>
      <c r="D3" s="72" t="s">
        <v>92</v>
      </c>
      <c r="E3" s="72" t="s">
        <v>93</v>
      </c>
      <c r="F3" s="72" t="s">
        <v>92</v>
      </c>
      <c r="G3" s="72" t="s">
        <v>93</v>
      </c>
      <c r="H3" s="72"/>
      <c r="I3" s="72"/>
      <c r="J3" s="80"/>
      <c r="K3" s="151" t="s">
        <v>84</v>
      </c>
      <c r="L3" s="151"/>
      <c r="M3" s="151" t="s">
        <v>100</v>
      </c>
      <c r="N3" s="151"/>
      <c r="O3" s="151" t="s">
        <v>86</v>
      </c>
      <c r="P3" s="151"/>
      <c r="Q3" s="72"/>
      <c r="R3" s="80"/>
    </row>
    <row r="4" spans="1:18" x14ac:dyDescent="0.25">
      <c r="A4" s="72" t="s">
        <v>94</v>
      </c>
      <c r="B4" s="72">
        <v>4</v>
      </c>
      <c r="C4" s="72">
        <v>0.5</v>
      </c>
      <c r="D4" s="72">
        <v>3</v>
      </c>
      <c r="E4" s="72">
        <v>1</v>
      </c>
      <c r="F4" s="72">
        <v>1</v>
      </c>
      <c r="G4" s="72">
        <v>2</v>
      </c>
      <c r="H4" s="72">
        <f>(B4*C4)+(D4*E4)+(F4*G4)</f>
        <v>7</v>
      </c>
      <c r="I4" s="72">
        <f>H4*20</f>
        <v>140</v>
      </c>
      <c r="J4" s="80">
        <f>I4*12</f>
        <v>1680</v>
      </c>
      <c r="K4" s="72">
        <f>SUM(Servicios!H17:H21)</f>
        <v>0.57000000000000006</v>
      </c>
      <c r="L4" s="72">
        <f>(K4*B4)*20</f>
        <v>45.600000000000009</v>
      </c>
      <c r="M4" s="72">
        <f>SUM(Servicios!I17:I21)</f>
        <v>0.57000000000000006</v>
      </c>
      <c r="N4" s="72">
        <f>(M4*D4)*20</f>
        <v>34.200000000000003</v>
      </c>
      <c r="O4" s="72">
        <f>SUM(Servicios!J17:J21)</f>
        <v>0.57000000000000006</v>
      </c>
      <c r="P4" s="72">
        <f>(O4*F4)*20</f>
        <v>11.400000000000002</v>
      </c>
      <c r="Q4" s="72">
        <f>SUM(L4,N4,P4)</f>
        <v>91.200000000000017</v>
      </c>
      <c r="R4" s="80">
        <f>Q4*12</f>
        <v>1094.4000000000001</v>
      </c>
    </row>
    <row r="5" spans="1:18" x14ac:dyDescent="0.25">
      <c r="A5" s="72" t="s">
        <v>97</v>
      </c>
      <c r="B5" s="72">
        <v>2</v>
      </c>
      <c r="C5" s="72">
        <v>1</v>
      </c>
      <c r="D5" s="72">
        <v>1</v>
      </c>
      <c r="E5" s="72">
        <v>2</v>
      </c>
      <c r="F5" s="72">
        <v>1</v>
      </c>
      <c r="G5" s="72">
        <v>3</v>
      </c>
      <c r="H5" s="72">
        <f>(B5*C5)+(D5*E5)+(F5*G5)</f>
        <v>7</v>
      </c>
      <c r="I5" s="72">
        <f>H5*20</f>
        <v>140</v>
      </c>
      <c r="J5" s="80">
        <f>I5*12</f>
        <v>1680</v>
      </c>
      <c r="K5" s="72">
        <f>SUM(Servicios!E17:E21)</f>
        <v>0.57000000000000006</v>
      </c>
      <c r="L5" s="72">
        <f>(K5*B5)*20</f>
        <v>22.800000000000004</v>
      </c>
      <c r="M5" s="72">
        <f>SUM(Servicios!F17:F21)</f>
        <v>0.57000000000000006</v>
      </c>
      <c r="N5" s="72">
        <f>(M5*D5)*20</f>
        <v>11.400000000000002</v>
      </c>
      <c r="O5" s="72">
        <f>SUM(Servicios!G17:G21)</f>
        <v>0.57000000000000006</v>
      </c>
      <c r="P5" s="72">
        <f>(O5*F5)*20</f>
        <v>11.400000000000002</v>
      </c>
      <c r="Q5" s="72">
        <f>SUM(L5,N5,P5)</f>
        <v>45.600000000000009</v>
      </c>
      <c r="R5" s="80">
        <f>Q5*12</f>
        <v>547.20000000000005</v>
      </c>
    </row>
    <row r="8" spans="1:18" hidden="1" x14ac:dyDescent="0.25">
      <c r="A8" t="s">
        <v>95</v>
      </c>
    </row>
    <row r="9" spans="1:18" ht="60" x14ac:dyDescent="0.25">
      <c r="A9" s="80"/>
      <c r="B9" s="79" t="s">
        <v>125</v>
      </c>
      <c r="C9" s="80"/>
      <c r="D9" s="79" t="s">
        <v>126</v>
      </c>
    </row>
    <row r="10" spans="1:18" ht="30" x14ac:dyDescent="0.25">
      <c r="A10" s="79" t="s">
        <v>124</v>
      </c>
      <c r="B10" s="80">
        <v>1</v>
      </c>
      <c r="C10" s="80"/>
      <c r="D10" s="80">
        <f>B10*12</f>
        <v>12</v>
      </c>
    </row>
    <row r="11" spans="1:18" x14ac:dyDescent="0.25">
      <c r="A11" s="80" t="s">
        <v>122</v>
      </c>
      <c r="B11" s="80">
        <v>2</v>
      </c>
      <c r="C11" s="80"/>
      <c r="D11" s="80">
        <f>B11*12</f>
        <v>24</v>
      </c>
    </row>
    <row r="12" spans="1:18" x14ac:dyDescent="0.25">
      <c r="A12" s="80" t="s">
        <v>123</v>
      </c>
      <c r="B12" s="80">
        <v>0.5</v>
      </c>
      <c r="C12" s="80"/>
      <c r="D12" s="84">
        <f>B12*12</f>
        <v>6</v>
      </c>
    </row>
  </sheetData>
  <mergeCells count="7">
    <mergeCell ref="B2:C2"/>
    <mergeCell ref="D2:E2"/>
    <mergeCell ref="F2:G2"/>
    <mergeCell ref="K3:L3"/>
    <mergeCell ref="K2:P2"/>
    <mergeCell ref="M3:N3"/>
    <mergeCell ref="O3:P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6" sqref="A6"/>
    </sheetView>
  </sheetViews>
  <sheetFormatPr baseColWidth="10" defaultRowHeight="15" x14ac:dyDescent="0.25"/>
  <cols>
    <col min="1" max="1" width="30.7109375" bestFit="1" customWidth="1"/>
    <col min="2" max="2" width="28.5703125" bestFit="1" customWidth="1"/>
    <col min="3" max="3" width="40.28515625" bestFit="1" customWidth="1"/>
  </cols>
  <sheetData>
    <row r="1" spans="1:3" s="71" customFormat="1" ht="18.75" x14ac:dyDescent="0.3">
      <c r="A1" s="82" t="s">
        <v>94</v>
      </c>
    </row>
    <row r="2" spans="1:3" x14ac:dyDescent="0.25">
      <c r="A2" s="81" t="s">
        <v>74</v>
      </c>
      <c r="B2" s="81" t="s">
        <v>75</v>
      </c>
      <c r="C2" s="81" t="s">
        <v>76</v>
      </c>
    </row>
    <row r="3" spans="1:3" x14ac:dyDescent="0.25">
      <c r="A3" t="s">
        <v>109</v>
      </c>
      <c r="B3" t="s">
        <v>107</v>
      </c>
      <c r="C3" t="s">
        <v>111</v>
      </c>
    </row>
    <row r="4" spans="1:3" x14ac:dyDescent="0.25">
      <c r="A4" t="s">
        <v>110</v>
      </c>
      <c r="B4" t="s">
        <v>112</v>
      </c>
    </row>
    <row r="5" spans="1:3" x14ac:dyDescent="0.25">
      <c r="B5" t="s">
        <v>108</v>
      </c>
    </row>
    <row r="7" spans="1:3" ht="18.75" x14ac:dyDescent="0.3">
      <c r="A7" s="82" t="s">
        <v>97</v>
      </c>
      <c r="B7" s="71"/>
      <c r="C7" s="71"/>
    </row>
    <row r="8" spans="1:3" x14ac:dyDescent="0.25">
      <c r="A8" s="81" t="s">
        <v>74</v>
      </c>
      <c r="B8" s="81" t="s">
        <v>75</v>
      </c>
      <c r="C8" s="81" t="s">
        <v>76</v>
      </c>
    </row>
    <row r="9" spans="1:3" x14ac:dyDescent="0.25">
      <c r="A9" t="s">
        <v>113</v>
      </c>
      <c r="B9" t="s">
        <v>115</v>
      </c>
      <c r="C9" s="71" t="s">
        <v>118</v>
      </c>
    </row>
    <row r="10" spans="1:3" x14ac:dyDescent="0.25">
      <c r="A10" t="s">
        <v>114</v>
      </c>
      <c r="B10" t="s">
        <v>116</v>
      </c>
      <c r="C10" t="s">
        <v>119</v>
      </c>
    </row>
    <row r="11" spans="1:3" x14ac:dyDescent="0.25">
      <c r="B11" t="s">
        <v>117</v>
      </c>
    </row>
    <row r="12" spans="1:3" x14ac:dyDescent="0.25">
      <c r="A12" s="83"/>
    </row>
    <row r="13" spans="1:3" x14ac:dyDescent="0.25">
      <c r="A13" s="8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Estimación</vt:lpstr>
      <vt:lpstr>INSTALACIONES</vt:lpstr>
      <vt:lpstr>FALLAS</vt:lpstr>
      <vt:lpstr>Servicios</vt:lpstr>
      <vt:lpstr>Capacidad</vt:lpstr>
      <vt:lpstr>Tipo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LWeidman</dc:creator>
  <cp:lastModifiedBy>zepeda</cp:lastModifiedBy>
  <cp:lastPrinted>2012-03-02T06:14:02Z</cp:lastPrinted>
  <dcterms:created xsi:type="dcterms:W3CDTF">2012-02-20T23:56:32Z</dcterms:created>
  <dcterms:modified xsi:type="dcterms:W3CDTF">2015-06-03T16:47:19Z</dcterms:modified>
</cp:coreProperties>
</file>