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<sst xmlns="http://schemas.openxmlformats.org/spreadsheetml/2006/main" count="926" uniqueCount="631">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</sst>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'Balance Sheet'!E68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Settings!B5</f>
        <v>42</v>
      </c>
      <c r="B15" s="218">
        <f>Settings!B6</f>
        <v>2026</v>
      </c>
      <c r="C15" s="219">
        <f>Settings!B18</f>
        <v>60000</v>
      </c>
      <c r="D15" s="220">
        <v>1225000</v>
      </c>
      <c r="E15" s="221"/>
      <c r="F15" s="222">
        <f ca="1">$B$2</f>
        <v>1228147.4774673865</v>
      </c>
      <c r="G15" s="222">
        <f ca="1">MAX(0,$B$2-SUM($C$64:$C$66))</f>
        <v>376147.47746738652</v>
      </c>
      <c r="H15" s="219">
        <f t="shared" ref="H15:H58" ca="1" si="0">G15*$B$7</f>
        <v>15045.899098695461</v>
      </c>
      <c r="I15" s="222">
        <f ca="1">$B$2</f>
        <v>1228147.4774673865</v>
      </c>
      <c r="J15" s="222">
        <f ca="1">MAX(0,$B$2-SUM($C$64:$C$66))</f>
        <v>376147.47746738652</v>
      </c>
      <c r="K15" s="219">
        <f t="shared" ref="K15:K58" ca="1" si="1">J15*$B$7</f>
        <v>15045.899098695461</v>
      </c>
      <c r="L15" s="222">
        <f ca="1">$B$2</f>
        <v>1228147.4774673865</v>
      </c>
      <c r="M15" s="222">
        <f ca="1">MAX(0,$B$2-SUM($C$64:$C$66))</f>
        <v>376147.47746738652</v>
      </c>
      <c r="N15" s="219">
        <f t="shared" ref="N15:N58" ca="1" si="2">M15*$B$7</f>
        <v>15045.899098695461</v>
      </c>
    </row>
    <row r="16" spans="1:14" ht="12.75" customHeight="1" x14ac:dyDescent="0.15">
      <c r="A16" s="223">
        <f t="shared" ref="A16:A58" si="3">A15+1</f>
        <v>43</v>
      </c>
      <c r="B16" s="223">
        <f t="shared" ref="B16:B58" si="4">B15+1</f>
        <v>2027</v>
      </c>
      <c r="C16" s="224">
        <f t="shared" ref="C16:C58" si="5">(1+$B$1)*C15</f>
        <v>61499.999999999993</v>
      </c>
      <c r="D16" s="45"/>
      <c r="E16" s="225"/>
      <c r="F16" s="224">
        <f ca="1">(1+$B$4)*F15+IF($A16&lt;=Settings!$B$7,$B$3,-$C16)</f>
        <v>1294991.9017914082</v>
      </c>
      <c r="G16" s="226">
        <f ca="1">(1+$B$4)*G15+IF($A16&lt;=Settings!$B$7,$B$3,-$C16)+SUMIFS($E$64:$E$66,$A$64:$A$66,$A16)</f>
        <v>417431.90179140813</v>
      </c>
      <c r="H16" s="224">
        <f t="shared" ca="1" si="0"/>
        <v>16697.276071656324</v>
      </c>
      <c r="I16" s="224">
        <f ca="1">(1+$B$5)*I15+IF($A16&lt;=Settings!$B$7,$B$3,-$C16)</f>
        <v>1319554.8513407558</v>
      </c>
      <c r="J16" s="226">
        <f ca="1">(1+$B$5)*J15+IF($A16&lt;=Settings!$B$7,$B$3,-$C16)+SUMIFS($E$64:$E$66,$A$64:$A$66,$A16)</f>
        <v>424954.85134075588</v>
      </c>
      <c r="K16" s="224">
        <f t="shared" ca="1" si="1"/>
        <v>16998.194053630235</v>
      </c>
      <c r="L16" s="224">
        <f ca="1">(1+$B$6)*L15+IF($A16&lt;=Settings!$B$7,$B$3,-$C16)</f>
        <v>1356399.2756647775</v>
      </c>
      <c r="M16" s="226">
        <f ca="1">(1+$B$6)*M15+IF($A16&lt;=Settings!$B$7,$B$3,-$C16)+SUMIFS($E$64:$E$66,$A$64:$A$66,$A16)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(1+$B$4)*F16+IF($A17&lt;=Settings!$B$7,$B$3,-$C17)</f>
        <v>1363841.6588451504</v>
      </c>
      <c r="G17" s="222">
        <f ca="1">(1+$B$4)*G16+IF($A17&lt;=Settings!$B$7,$B$3,-$C17)+SUMIFS($E$64:$E$66,$A$64:$A$66,$A17)</f>
        <v>459954.85884515039</v>
      </c>
      <c r="H17" s="219">
        <f t="shared" ca="1" si="0"/>
        <v>18398.194353806015</v>
      </c>
      <c r="I17" s="219">
        <f ca="1">(1+$B$5)*I16+IF($A17&lt;=Settings!$B$7,$B$3,-$C17)</f>
        <v>1415532.5939077938</v>
      </c>
      <c r="J17" s="222">
        <f ca="1">(1+$B$5)*J16+IF($A17&lt;=Settings!$B$7,$B$3,-$C17)+SUMIFS($E$64:$E$66,$A$64:$A$66,$A17)</f>
        <v>476202.59390779369</v>
      </c>
      <c r="K17" s="219">
        <f t="shared" ca="1" si="1"/>
        <v>19048.10375631175</v>
      </c>
      <c r="L17" s="219">
        <f ca="1">(1+$B$6)*L16+IF($A17&lt;=Settings!$B$7,$B$3,-$C17)</f>
        <v>1494911.2177179598</v>
      </c>
      <c r="M17" s="222">
        <f ca="1">(1+$B$6)*M16+IF($A17&lt;=Settings!$B$7,$B$3,-$C17)+SUMIFS($E$64:$E$66,$A$64:$A$66,$A17)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(1+$B$4)*F17+IF($A18&lt;=Settings!$B$7,$B$3,-$C18)</f>
        <v>1434756.9086105048</v>
      </c>
      <c r="G18" s="226">
        <f ca="1">(1+$B$4)*G17+IF($A18&lt;=Settings!$B$7,$B$3,-$C18)+SUMIFS($E$64:$E$66,$A$64:$A$66,$A18)</f>
        <v>503753.5046105049</v>
      </c>
      <c r="H18" s="224">
        <f t="shared" ca="1" si="0"/>
        <v>20150.140184420197</v>
      </c>
      <c r="I18" s="224">
        <f ca="1">(1+$B$5)*I17+IF($A18&lt;=Settings!$B$7,$B$3,-$C18)</f>
        <v>1516309.2236031834</v>
      </c>
      <c r="J18" s="226">
        <f ca="1">(1+$B$5)*J17+IF($A18&lt;=Settings!$B$7,$B$3,-$C18)+SUMIFS($E$64:$E$66,$A$64:$A$66,$A18)</f>
        <v>530012.7236031834</v>
      </c>
      <c r="K18" s="224">
        <f t="shared" ca="1" si="1"/>
        <v>21200.508944127338</v>
      </c>
      <c r="L18" s="224">
        <f ca="1">(1+$B$6)*L17+IF($A18&lt;=Settings!$B$7,$B$3,-$C18)</f>
        <v>1644504.1151353966</v>
      </c>
      <c r="M18" s="226">
        <f ca="1">(1+$B$6)*M17+IF($A18&lt;=Settings!$B$7,$B$3,-$C18)+SUMIFS($E$64:$E$66,$A$64:$A$66,$A18)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(1+$B$4)*F18+IF($A19&lt;=Settings!$B$7,$B$3,-$C19)</f>
        <v>1507799.6158688201</v>
      </c>
      <c r="G19" s="222">
        <f ca="1">(1+$B$4)*G18+IF($A19&lt;=Settings!$B$7,$B$3,-$C19)+SUMIFS($E$64:$E$66,$A$64:$A$66,$A19)</f>
        <v>548866.10974882008</v>
      </c>
      <c r="H19" s="219">
        <f t="shared" ca="1" si="0"/>
        <v>21954.644389952802</v>
      </c>
      <c r="I19" s="219">
        <f ca="1">(1+$B$5)*I18+IF($A19&lt;=Settings!$B$7,$B$3,-$C19)</f>
        <v>1622124.6847833425</v>
      </c>
      <c r="J19" s="222">
        <f ca="1">(1+$B$5)*J18+IF($A19&lt;=Settings!$B$7,$B$3,-$C19)+SUMIFS($E$64:$E$66,$A$64:$A$66,$A19)</f>
        <v>586513.35978334257</v>
      </c>
      <c r="K19" s="219">
        <f t="shared" ca="1" si="1"/>
        <v>23460.534391333702</v>
      </c>
      <c r="L19" s="219">
        <f ca="1">(1+$B$6)*L18+IF($A19&lt;=Settings!$B$7,$B$3,-$C19)</f>
        <v>1806064.4443462284</v>
      </c>
      <c r="M19" s="222">
        <f ca="1">(1+$B$6)*M18+IF($A19&lt;=Settings!$B$7,$B$3,-$C19)+SUMIFS($E$64:$E$66,$A$64:$A$66,$A19)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(1+$B$4)*F19+IF($A20&lt;=Settings!$B$7,$B$3,-$C20)</f>
        <v>1583033.6043448849</v>
      </c>
      <c r="G20" s="222">
        <f ca="1">(1+$B$4)*G19+IF($A20&lt;=Settings!$B$7,$B$3,-$C20)+SUMIFS($E$64:$E$66,$A$64:$A$66,$A20)</f>
        <v>595332.09304128471</v>
      </c>
      <c r="H20" s="219">
        <f t="shared" ca="1" si="0"/>
        <v>23813.283721651387</v>
      </c>
      <c r="I20" s="219">
        <f ca="1">(1+$B$5)*I19+IF($A20&lt;=Settings!$B$7,$B$3,-$C20)</f>
        <v>1733230.9190225098</v>
      </c>
      <c r="J20" s="222">
        <f ca="1">(1+$B$5)*J19+IF($A20&lt;=Settings!$B$7,$B$3,-$C20)+SUMIFS($E$64:$E$66,$A$64:$A$66,$A20)</f>
        <v>645839.02777250973</v>
      </c>
      <c r="K20" s="219">
        <f t="shared" ca="1" si="1"/>
        <v>25833.561110900391</v>
      </c>
      <c r="L20" s="219">
        <f ca="1">(1+$B$6)*L19+IF($A20&lt;=Settings!$B$7,$B$3,-$C20)</f>
        <v>1980549.5998939269</v>
      </c>
      <c r="M20" s="222">
        <f ca="1">(1+$B$6)*M19+IF($A20&lt;=Settings!$B$7,$B$3,-$C20)+SUMIFS($E$64:$E$66,$A$64:$A$66,$A20)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(1+$B$4)*F20+IF($A21&lt;=Settings!$B$7,$B$3,-$C21)</f>
        <v>1660524.6124752315</v>
      </c>
      <c r="G21" s="222">
        <f ca="1">(1+$B$4)*G20+IF($A21&lt;=Settings!$B$7,$B$3,-$C21)+SUMIFS($E$64:$E$66,$A$64:$A$66,$A21)</f>
        <v>643192.05583252327</v>
      </c>
      <c r="H21" s="219">
        <f t="shared" ca="1" si="0"/>
        <v>25727.682233300933</v>
      </c>
      <c r="I21" s="219">
        <f ca="1">(1+$B$5)*I20+IF($A21&lt;=Settings!$B$7,$B$3,-$C21)</f>
        <v>1849892.4649736355</v>
      </c>
      <c r="J21" s="222">
        <f ca="1">(1+$B$5)*J20+IF($A21&lt;=Settings!$B$7,$B$3,-$C21)+SUMIFS($E$64:$E$66,$A$64:$A$66,$A21)</f>
        <v>708130.97916113527</v>
      </c>
      <c r="K21" s="219">
        <f t="shared" ca="1" si="1"/>
        <v>28325.239166445412</v>
      </c>
      <c r="L21" s="219">
        <f ca="1">(1+$B$6)*L20+IF($A21&lt;=Settings!$B$7,$B$3,-$C21)</f>
        <v>2168993.5678854412</v>
      </c>
      <c r="M21" s="222">
        <f ca="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(1+$B$4)*F21+IF($A22&lt;=Settings!$B$7,$B$3,-$C22)</f>
        <v>1740340.3508494885</v>
      </c>
      <c r="G22" s="222">
        <f ca="1">(1+$B$4)*G21+IF($A22&lt;=Settings!$B$7,$B$3,-$C22)+SUMIFS($E$64:$E$66,$A$64:$A$66,$A22)</f>
        <v>692487.81750749901</v>
      </c>
      <c r="H22" s="219">
        <f t="shared" ca="1" si="0"/>
        <v>27699.512700299962</v>
      </c>
      <c r="I22" s="219">
        <f ca="1">(1+$B$5)*I21+IF($A22&lt;=Settings!$B$7,$B$3,-$C22)</f>
        <v>1972387.0882223174</v>
      </c>
      <c r="J22" s="222">
        <f ca="1">(1+$B$5)*J21+IF($A22&lt;=Settings!$B$7,$B$3,-$C22)+SUMIFS($E$64:$E$66,$A$64:$A$66,$A22)</f>
        <v>773537.52811919211</v>
      </c>
      <c r="K22" s="219">
        <f t="shared" ca="1" si="1"/>
        <v>30941.501124767685</v>
      </c>
      <c r="L22" s="219">
        <f ca="1">(1+$B$6)*L21+IF($A22&lt;=Settings!$B$7,$B$3,-$C22)</f>
        <v>2372513.0533162765</v>
      </c>
      <c r="M22" s="222">
        <f ca="1">(1+$B$6)*M21+IF($A22&lt;=Settings!$B$7,$B$3,-$C22)+SUMIFS($E$64:$E$66,$A$64:$A$66,$A22)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(1+$B$4)*F22+IF($A23&lt;=Settings!$B$7,$B$3,-$C23)</f>
        <v>1822550.5613749733</v>
      </c>
      <c r="G23" s="226">
        <f ca="1">(1+$B$4)*G22+IF($A23&lt;=Settings!$B$7,$B$3,-$C23)+SUMIFS($E$64:$E$66,$A$64:$A$66,$A23)</f>
        <v>743262.45203272405</v>
      </c>
      <c r="H23" s="224">
        <f t="shared" ca="1" si="0"/>
        <v>29730.498081308964</v>
      </c>
      <c r="I23" s="224">
        <f ca="1">(1+$B$5)*I22+IF($A23&lt;=Settings!$B$7,$B$3,-$C23)</f>
        <v>2101006.4426334333</v>
      </c>
      <c r="J23" s="226">
        <f ca="1">(1+$B$5)*J22+IF($A23&lt;=Settings!$B$7,$B$3,-$C23)+SUMIFS($E$64:$E$66,$A$64:$A$66,$A23)</f>
        <v>842214.40452515171</v>
      </c>
      <c r="K23" s="224">
        <f t="shared" ca="1" si="1"/>
        <v>33688.576181006072</v>
      </c>
      <c r="L23" s="224">
        <f ca="1">(1+$B$6)*L22+IF($A23&lt;=Settings!$B$7,$B$3,-$C23)</f>
        <v>2592314.0975815789</v>
      </c>
      <c r="M23" s="226">
        <f ca="1">(1+$B$6)*M22+IF($A23&lt;=Settings!$B$7,$B$3,-$C23)+SUMIFS($E$64:$E$66,$A$64:$A$66,$A23)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(1+$B$4)*F23+IF($A24&lt;=Settings!$B$7,$B$3,-$C24)</f>
        <v>1907227.0782162226</v>
      </c>
      <c r="G24" s="222">
        <f ca="1">(1+$B$4)*G23+IF($A24&lt;=Settings!$B$7,$B$3,-$C24)+SUMIFS($E$64:$E$66,$A$64:$A$66,$A24)</f>
        <v>795560.32559370575</v>
      </c>
      <c r="H24" s="219">
        <f t="shared" ca="1" si="0"/>
        <v>31822.413023748231</v>
      </c>
      <c r="I24" s="219">
        <f ca="1">(1+$B$5)*I23+IF($A24&lt;=Settings!$B$7,$B$3,-$C24)</f>
        <v>2236056.7647651052</v>
      </c>
      <c r="J24" s="222">
        <f ca="1">(1+$B$5)*J23+IF($A24&lt;=Settings!$B$7,$B$3,-$C24)+SUMIFS($E$64:$E$66,$A$64:$A$66,$A24)</f>
        <v>914325.12475140928</v>
      </c>
      <c r="K24" s="219">
        <f t="shared" ca="1" si="1"/>
        <v>36573.004990056375</v>
      </c>
      <c r="L24" s="219">
        <f ca="1">(1+$B$6)*L23+IF($A24&lt;=Settings!$B$7,$B$3,-$C24)</f>
        <v>2829699.2253881055</v>
      </c>
      <c r="M24" s="222">
        <f ca="1">(1+$B$6)*M23+IF($A24&lt;=Settings!$B$7,$B$3,-$C24)+SUMIFS($E$64:$E$66,$A$64:$A$66,$A24)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(1+$B$4)*F24+IF($A25&lt;=Settings!$B$7,$B$3,-$C25)</f>
        <v>1994443.8905627094</v>
      </c>
      <c r="G25" s="222">
        <f ca="1">(1+$B$4)*G24+IF($A25&lt;=Settings!$B$7,$B$3,-$C25)+SUMIFS($E$64:$E$66,$A$64:$A$66,$A25)</f>
        <v>849427.13536151696</v>
      </c>
      <c r="H25" s="219">
        <f t="shared" ca="1" si="0"/>
        <v>33977.085414460678</v>
      </c>
      <c r="I25" s="219">
        <f ca="1">(1+$B$5)*I24+IF($A25&lt;=Settings!$B$7,$B$3,-$C25)</f>
        <v>2377859.6030033608</v>
      </c>
      <c r="J25" s="222">
        <f ca="1">(1+$B$5)*J24+IF($A25&lt;=Settings!$B$7,$B$3,-$C25)+SUMIFS($E$64:$E$66,$A$64:$A$66,$A25)</f>
        <v>990041.38098897983</v>
      </c>
      <c r="K25" s="219">
        <f t="shared" ca="1" si="1"/>
        <v>39601.655239559193</v>
      </c>
      <c r="L25" s="219">
        <f ca="1">(1+$B$6)*L24+IF($A25&lt;=Settings!$B$7,$B$3,-$C25)</f>
        <v>3086075.163419154</v>
      </c>
      <c r="M25" s="222">
        <f ca="1">(1+$B$6)*M24+IF($A25&lt;=Settings!$B$7,$B$3,-$C25)+SUMIFS($E$64:$E$66,$A$64:$A$66,$A25)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(1+$B$4)*F25+IF($A26&lt;=Settings!$B$7,$B$3,-$C26)</f>
        <v>2084277.2072795907</v>
      </c>
      <c r="G26" s="222">
        <f ca="1">(1+$B$4)*G25+IF($A26&lt;=Settings!$B$7,$B$3,-$C26)+SUMIFS($E$64:$E$66,$A$64:$A$66,$A26)</f>
        <v>904909.94942236249</v>
      </c>
      <c r="H26" s="219">
        <f t="shared" ca="1" si="0"/>
        <v>36196.397976894499</v>
      </c>
      <c r="I26" s="219">
        <f ca="1">(1+$B$5)*I25+IF($A26&lt;=Settings!$B$7,$B$3,-$C26)</f>
        <v>2526752.5831535291</v>
      </c>
      <c r="J26" s="222">
        <f ca="1">(1+$B$5)*J25+IF($A26&lt;=Settings!$B$7,$B$3,-$C26)+SUMIFS($E$64:$E$66,$A$64:$A$66,$A26)</f>
        <v>1069543.4500384289</v>
      </c>
      <c r="K26" s="219">
        <f t="shared" ca="1" si="1"/>
        <v>42781.738001537153</v>
      </c>
      <c r="L26" s="219">
        <f ca="1">(1+$B$6)*L25+IF($A26&lt;=Settings!$B$7,$B$3,-$C26)</f>
        <v>3362961.1764926864</v>
      </c>
      <c r="M26" s="222">
        <f ca="1">(1+$B$6)*M25+IF($A26&lt;=Settings!$B$7,$B$3,-$C26)+SUMIFS($E$64:$E$66,$A$64:$A$66,$A26)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(1+$B$4)*F26+IF($A27&lt;=Settings!$B$7,$B$3,-$C27)</f>
        <v>2176805.5234979782</v>
      </c>
      <c r="G27" s="222">
        <f ca="1">(1+$B$4)*G26+IF($A27&lt;=Settings!$B$7,$B$3,-$C27)+SUMIFS($E$64:$E$66,$A$64:$A$66,$A27)</f>
        <v>962057.24790503341</v>
      </c>
      <c r="H27" s="219">
        <f t="shared" ca="1" si="0"/>
        <v>38482.289916201335</v>
      </c>
      <c r="I27" s="219">
        <f ca="1">(1+$B$5)*I26+IF($A27&lt;=Settings!$B$7,$B$3,-$C27)</f>
        <v>2683090.2123112055</v>
      </c>
      <c r="J27" s="222">
        <f ca="1">(1+$B$5)*J26+IF($A27&lt;=Settings!$B$7,$B$3,-$C27)+SUMIFS($E$64:$E$66,$A$64:$A$66,$A27)</f>
        <v>1153020.6225403503</v>
      </c>
      <c r="K27" s="219">
        <f t="shared" ca="1" si="1"/>
        <v>46120.824901614011</v>
      </c>
      <c r="L27" s="219">
        <f ca="1">(1+$B$6)*L26+IF($A27&lt;=Settings!$B$7,$B$3,-$C27)</f>
        <v>3661998.0706121013</v>
      </c>
      <c r="M27" s="222">
        <f ca="1">(1+$B$6)*M26+IF($A27&lt;=Settings!$B$7,$B$3,-$C27)+SUMIFS($E$64:$E$66,$A$64:$A$66,$A27)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(1+$B$4)*F27+IF($A28&lt;=Settings!$B$7,$B$3,-$C28)</f>
        <v>2272109.6892029177</v>
      </c>
      <c r="G28" s="231">
        <f ca="1">(1+$B$4)*G27+IF($A28&lt;=Settings!$B$7,$B$3,-$C28)+SUMIFS($E$64:$E$66,$A$64:$A$66,$A28)</f>
        <v>1641248.9355257892</v>
      </c>
      <c r="H28" s="230">
        <f t="shared" ca="1" si="0"/>
        <v>65649.957421031562</v>
      </c>
      <c r="I28" s="230">
        <f ca="1">(1+$B$5)*I27+IF($A28&lt;=Settings!$B$7,$B$3,-$C28)</f>
        <v>2847244.7229267657</v>
      </c>
      <c r="J28" s="231">
        <f ca="1">(1+$B$5)*J27+IF($A28&lt;=Settings!$B$7,$B$3,-$C28)+SUMIFS($E$64:$E$66,$A$64:$A$66,$A28)</f>
        <v>1861001.6238509724</v>
      </c>
      <c r="K28" s="230">
        <f t="shared" ca="1" si="1"/>
        <v>74440.064954038899</v>
      </c>
      <c r="L28" s="230">
        <f ca="1">(1+$B$6)*L27+IF($A28&lt;=Settings!$B$7,$B$3,-$C28)</f>
        <v>3984957.9162610699</v>
      </c>
      <c r="M28" s="231">
        <f ca="1">(1+$B$6)*M27+IF($A28&lt;=Settings!$B$7,$B$3,-$C28)+SUMIFS($E$64:$E$66,$A$64:$A$66,$A28)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(1+$B$4)*F28+IF($A29&lt;=Settings!$B$7,$B$3,-$C29)</f>
        <v>2370272.9798790053</v>
      </c>
      <c r="G29" s="222">
        <f ca="1">(1+$B$4)*G28+IF($A29&lt;=Settings!$B$7,$B$3,-$C29)+SUMIFS($E$64:$E$66,$A$64:$A$66,$A29)</f>
        <v>1720486.4035915628</v>
      </c>
      <c r="H29" s="219">
        <f t="shared" ca="1" si="0"/>
        <v>68819.456143662508</v>
      </c>
      <c r="I29" s="219">
        <f ca="1">(1+$B$5)*I28+IF($A29&lt;=Settings!$B$7,$B$3,-$C29)</f>
        <v>3019606.959073104</v>
      </c>
      <c r="J29" s="222">
        <f ca="1">(1+$B$5)*J28+IF($A29&lt;=Settings!$B$7,$B$3,-$C29)+SUMIFS($E$64:$E$66,$A$64:$A$66,$A29)</f>
        <v>1984051.705043521</v>
      </c>
      <c r="K29" s="219">
        <f t="shared" ca="1" si="1"/>
        <v>79362.06820174084</v>
      </c>
      <c r="L29" s="219">
        <f ca="1">(1+$B$6)*L28+IF($A29&lt;=Settings!$B$7,$B$3,-$C29)</f>
        <v>4333754.549561956</v>
      </c>
      <c r="M29" s="222">
        <f ca="1">(1+$B$6)*M28+IF($A29&lt;=Settings!$B$7,$B$3,-$C29)+SUMIFS($E$64:$E$66,$A$64:$A$66,$A29)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(1+$B$4)*F29+IF($A30&lt;=Settings!$B$7,$B$3,-$C30)</f>
        <v>2471381.1692753755</v>
      </c>
      <c r="G30" s="222">
        <f ca="1">(1+$B$4)*G29+IF($A30&lt;=Settings!$B$7,$B$3,-$C30)+SUMIFS($E$64:$E$66,$A$64:$A$66,$A30)</f>
        <v>1802100.9956993097</v>
      </c>
      <c r="H30" s="219">
        <f t="shared" ca="1" si="0"/>
        <v>72084.039827972389</v>
      </c>
      <c r="I30" s="219">
        <f ca="1">(1+$B$5)*I29+IF($A30&lt;=Settings!$B$7,$B$3,-$C30)</f>
        <v>3200587.3070267593</v>
      </c>
      <c r="J30" s="222">
        <f ca="1">(1+$B$5)*J29+IF($A30&lt;=Settings!$B$7,$B$3,-$C30)+SUMIFS($E$64:$E$66,$A$64:$A$66,$A30)</f>
        <v>2113254.2902956968</v>
      </c>
      <c r="K30" s="219">
        <f t="shared" ca="1" si="1"/>
        <v>84530.171611827871</v>
      </c>
      <c r="L30" s="219">
        <f ca="1">(1+$B$6)*L29+IF($A30&lt;=Settings!$B$7,$B$3,-$C30)</f>
        <v>4710454.9135269132</v>
      </c>
      <c r="M30" s="222">
        <f ca="1">(1+$B$6)*M29+IF($A30&lt;=Settings!$B$7,$B$3,-$C30)+SUMIFS($E$64:$E$66,$A$64:$A$66,$A30)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(1+$B$4)*F30+IF($A31&lt;=Settings!$B$7,$B$3,-$C31)</f>
        <v>2575522.604353637</v>
      </c>
      <c r="G31" s="222">
        <f ca="1">(1+$B$4)*G30+IF($A31&lt;=Settings!$B$7,$B$3,-$C31)+SUMIFS($E$64:$E$66,$A$64:$A$66,$A31)</f>
        <v>1886164.025570289</v>
      </c>
      <c r="H31" s="219">
        <f t="shared" ca="1" si="0"/>
        <v>75446.561022811555</v>
      </c>
      <c r="I31" s="219">
        <f ca="1">(1+$B$5)*I30+IF($A31&lt;=Settings!$B$7,$B$3,-$C31)</f>
        <v>3390616.6723780972</v>
      </c>
      <c r="J31" s="222">
        <f ca="1">(1+$B$5)*J30+IF($A31&lt;=Settings!$B$7,$B$3,-$C31)+SUMIFS($E$64:$E$66,$A$64:$A$66,$A31)</f>
        <v>2248917.0048104818</v>
      </c>
      <c r="K31" s="219">
        <f t="shared" ca="1" si="1"/>
        <v>89956.68019241927</v>
      </c>
      <c r="L31" s="219">
        <f ca="1">(1+$B$6)*L30+IF($A31&lt;=Settings!$B$7,$B$3,-$C31)</f>
        <v>5117291.3066090662</v>
      </c>
      <c r="M31" s="222">
        <f ca="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(1+$B$4)*F31+IF($A32&lt;=Settings!$B$7,$B$3,-$C32)</f>
        <v>2682788.282484246</v>
      </c>
      <c r="G32" s="222">
        <f ca="1">(1+$B$4)*G31+IF($A32&lt;=Settings!$B$7,$B$3,-$C32)+SUMIFS($E$64:$E$66,$A$64:$A$66,$A32)</f>
        <v>1972748.9463373977</v>
      </c>
      <c r="H32" s="219">
        <f t="shared" ca="1" si="0"/>
        <v>78909.957853495915</v>
      </c>
      <c r="I32" s="219">
        <f ca="1">(1+$B$5)*I31+IF($A32&lt;=Settings!$B$7,$B$3,-$C32)</f>
        <v>3590147.5059970021</v>
      </c>
      <c r="J32" s="222">
        <f ca="1">(1+$B$5)*J31+IF($A32&lt;=Settings!$B$7,$B$3,-$C32)+SUMIFS($E$64:$E$66,$A$64:$A$66,$A32)</f>
        <v>2391362.8550510062</v>
      </c>
      <c r="K32" s="219">
        <f t="shared" ca="1" si="1"/>
        <v>95654.514202040256</v>
      </c>
      <c r="L32" s="219">
        <f ca="1">(1+$B$6)*L31+IF($A32&lt;=Settings!$B$7,$B$3,-$C32)</f>
        <v>5556674.6111377915</v>
      </c>
      <c r="M32" s="222">
        <f ca="1">(1+$B$6)*M31+IF($A32&lt;=Settings!$B$7,$B$3,-$C32)+SUMIFS($E$64:$E$66,$A$64:$A$66,$A32)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(1+$B$4)*F32+IF($A33&lt;=Settings!$B$7,$B$3,-$C33)</f>
        <v>2793271.9309587735</v>
      </c>
      <c r="G33" s="226">
        <f ca="1">(1+$B$4)*G32+IF($A33&lt;=Settings!$B$7,$B$3,-$C33)+SUMIFS($E$64:$E$66,$A$64:$A$66,$A33)</f>
        <v>2061931.4147275197</v>
      </c>
      <c r="H33" s="224">
        <f t="shared" ca="1" si="0"/>
        <v>82477.256589100798</v>
      </c>
      <c r="I33" s="224">
        <f ca="1">(1+$B$5)*I32+IF($A33&lt;=Settings!$B$7,$B$3,-$C33)</f>
        <v>3799654.8812968526</v>
      </c>
      <c r="J33" s="226">
        <f ca="1">(1+$B$5)*J32+IF($A33&lt;=Settings!$B$7,$B$3,-$C33)+SUMIFS($E$64:$E$66,$A$64:$A$66,$A33)</f>
        <v>2540930.9978035567</v>
      </c>
      <c r="K33" s="224">
        <f t="shared" ca="1" si="1"/>
        <v>101637.23991214228</v>
      </c>
      <c r="L33" s="224">
        <f ca="1">(1+$B$6)*L32+IF($A33&lt;=Settings!$B$7,$B$3,-$C33)</f>
        <v>6031208.5800288152</v>
      </c>
      <c r="M33" s="226">
        <f ca="1">(1+$B$6)*M32+IF($A33&lt;=Settings!$B$7,$B$3,-$C33)+SUMIFS($E$64:$E$66,$A$64:$A$66,$A33)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(1+$B$4)*F33+IF($A34&lt;=Settings!$B$7,$B$3,-$C34)</f>
        <v>2781151.0777485869</v>
      </c>
      <c r="G34" s="222">
        <f ca="1">(1+$B$4)*G33+IF($A34&lt;=Settings!$B$7,$B$3,-$C34)+SUMIFS($E$64:$E$66,$A$64:$A$66,$A34)</f>
        <v>2027870.3460303955</v>
      </c>
      <c r="H34" s="219">
        <f t="shared" ca="1" si="0"/>
        <v>81114.813841215815</v>
      </c>
      <c r="I34" s="219">
        <f ca="1">(1+$B$5)*I33+IF($A34&lt;=Settings!$B$7,$B$3,-$C34)</f>
        <v>3893718.6142227454</v>
      </c>
      <c r="J34" s="222">
        <f ca="1">(1+$B$5)*J33+IF($A34&lt;=Settings!$B$7,$B$3,-$C34)+SUMIFS($E$64:$E$66,$A$64:$A$66,$A34)</f>
        <v>2572058.5365547845</v>
      </c>
      <c r="K34" s="219">
        <f t="shared" ca="1" si="1"/>
        <v>102882.34146219138</v>
      </c>
      <c r="L34" s="219">
        <f ca="1">(1+$B$6)*L33+IF($A34&lt;=Settings!$B$7,$B$3,-$C34)</f>
        <v>6417786.2552921716</v>
      </c>
      <c r="M34" s="222">
        <f ca="1">(1+$B$6)*M33+IF($A34&lt;=Settings!$B$7,$B$3,-$C34)+SUMIFS($E$64:$E$66,$A$64:$A$66,$A34)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(1+$B$4)*F34+IF($A35&lt;=Settings!$B$7,$B$3,-$C35)</f>
        <v>2766268.623663621</v>
      </c>
      <c r="G35" s="231">
        <f ca="1">(1+$B$4)*G34+IF($A35&lt;=Settings!$B$7,$B$3,-$C35)+SUMIFS($E$64:$E$66,$A$64:$A$66,$A35)</f>
        <v>2243245.0428476017</v>
      </c>
      <c r="H35" s="234">
        <f t="shared" ca="1" si="0"/>
        <v>89729.801713904075</v>
      </c>
      <c r="I35" s="234">
        <f ca="1">(1+$B$5)*I34+IF($A35&lt;=Settings!$B$7,$B$3,-$C35)</f>
        <v>3990087.5585164595</v>
      </c>
      <c r="J35" s="231">
        <f ca="1">(1+$B$5)*J34+IF($A35&lt;=Settings!$B$7,$B$3,-$C35)+SUMIFS($E$64:$E$66,$A$64:$A$66,$A35)</f>
        <v>2855200.0498188185</v>
      </c>
      <c r="K35" s="234">
        <f t="shared" ca="1" si="1"/>
        <v>114208.00199275275</v>
      </c>
      <c r="L35" s="234">
        <f ca="1">(1+$B$6)*L34+IF($A35&lt;=Settings!$B$7,$B$3,-$C35)</f>
        <v>6832892.1692981217</v>
      </c>
      <c r="M35" s="231">
        <f ca="1">(1+$B$6)*M34+IF($A35&lt;=Settings!$B$7,$B$3,-$C35)+SUMIFS($E$64:$E$66,$A$64:$A$66,$A35)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(1+$B$4)*F35+IF($A36&lt;=Settings!$B$7,$B$3,-$C36)</f>
        <v>2748481.7712956704</v>
      </c>
      <c r="G36" s="222">
        <f ca="1">(1+$B$4)*G35+IF($A36&lt;=Settings!$B$7,$B$3,-$C36)+SUMIFS($E$64:$E$66,$A$64:$A$66,$A36)</f>
        <v>2209767.4830551706</v>
      </c>
      <c r="H36" s="219">
        <f t="shared" ca="1" si="0"/>
        <v>88390.699322206827</v>
      </c>
      <c r="I36" s="219">
        <f ca="1">(1+$B$5)*I35+IF($A36&lt;=Settings!$B$7,$B$3,-$C36)</f>
        <v>4088817.0253644232</v>
      </c>
      <c r="J36" s="222">
        <f ca="1">(1+$B$5)*J35+IF($A36&lt;=Settings!$B$7,$B$3,-$C36)+SUMIFS($E$64:$E$66,$A$64:$A$66,$A36)</f>
        <v>2897185.1412319001</v>
      </c>
      <c r="K36" s="219">
        <f t="shared" ca="1" si="1"/>
        <v>115887.405649276</v>
      </c>
      <c r="L36" s="219">
        <f ca="1">(1+$B$6)*L35+IF($A36&lt;=Settings!$B$7,$B$3,-$C36)</f>
        <v>7278748.631764113</v>
      </c>
      <c r="M36" s="222">
        <f ca="1">(1+$B$6)*M35+IF($A36&lt;=Settings!$B$7,$B$3,-$C36)+SUMIFS($E$64:$E$66,$A$64:$A$66,$A36)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(1+$B$4)*F36+IF($A37&lt;=Settings!$B$7,$B$3,-$C37)</f>
        <v>2727641.9405797347</v>
      </c>
      <c r="G37" s="222">
        <f ca="1">(1+$B$4)*G36+IF($A37&lt;=Settings!$B$7,$B$3,-$C37)+SUMIFS($E$64:$E$66,$A$64:$A$66,$A37)</f>
        <v>2172766.2236920199</v>
      </c>
      <c r="H37" s="219">
        <f t="shared" ca="1" si="0"/>
        <v>86910.648947680806</v>
      </c>
      <c r="I37" s="219">
        <f ca="1">(1+$B$5)*I36+IF($A37&lt;=Settings!$B$7,$B$3,-$C37)</f>
        <v>4189963.5927778389</v>
      </c>
      <c r="J37" s="222">
        <f ca="1">(1+$B$5)*J36+IF($A37&lt;=Settings!$B$7,$B$3,-$C37)+SUMIFS($E$64:$E$66,$A$64:$A$66,$A37)</f>
        <v>2938750.1144386893</v>
      </c>
      <c r="K37" s="219">
        <f t="shared" ca="1" si="1"/>
        <v>117550.00457754757</v>
      </c>
      <c r="L37" s="219">
        <f ca="1">(1+$B$6)*L36+IF($A37&lt;=Settings!$B$7,$B$3,-$C37)</f>
        <v>7757754.2384504369</v>
      </c>
      <c r="M37" s="222">
        <f ca="1">(1+$B$6)*M36+IF($A37&lt;=Settings!$B$7,$B$3,-$C37)+SUMIFS($E$64:$E$66,$A$64:$A$66,$A37)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(1+$B$4)*F37+IF($A38&lt;=Settings!$B$7,$B$3,-$C38)</f>
        <v>2703594.5578459511</v>
      </c>
      <c r="G38" s="226">
        <f ca="1">(1+$B$4)*G37+IF($A38&lt;=Settings!$B$7,$B$3,-$C38)+SUMIFS($E$64:$E$66,$A$64:$A$66,$A38)</f>
        <v>2777828.0417608735</v>
      </c>
      <c r="H38" s="224">
        <f t="shared" ca="1" si="0"/>
        <v>111113.12167043495</v>
      </c>
      <c r="I38" s="224">
        <f ca="1">(1+$B$5)*I37+IF($A38&lt;=Settings!$B$7,$B$3,-$C38)</f>
        <v>4293585.1314655552</v>
      </c>
      <c r="J38" s="226">
        <f ca="1">(1+$B$5)*J37+IF($A38&lt;=Settings!$B$7,$B$3,-$C38)+SUMIFS($E$64:$E$66,$A$64:$A$66,$A38)</f>
        <v>3625566.4515187168</v>
      </c>
      <c r="K38" s="224">
        <f t="shared" ca="1" si="1"/>
        <v>145022.65806074868</v>
      </c>
      <c r="L38" s="224">
        <f ca="1">(1+$B$6)*L37+IF($A38&lt;=Settings!$B$7,$B$3,-$C38)</f>
        <v>8272497.9365752963</v>
      </c>
      <c r="M38" s="226">
        <f ca="1">(1+$B$6)*M37+IF($A38&lt;=Settings!$B$7,$B$3,-$C38)+SUMIFS($E$64:$E$66,$A$64:$A$66,$A38)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(1+$B$4)*F38+IF($A39&lt;=Settings!$B$7,$B$3,-$C39)</f>
        <v>2676178.8376063742</v>
      </c>
      <c r="G39" s="222">
        <f ca="1">(1+$B$4)*G38+IF($A39&lt;=Settings!$B$7,$B$3,-$C39)+SUMIFS($E$64:$E$66,$A$64:$A$66,$A39)</f>
        <v>2752639.3260387443</v>
      </c>
      <c r="H39" s="219">
        <f t="shared" ca="1" si="0"/>
        <v>110105.57304154977</v>
      </c>
      <c r="I39" s="219">
        <f ca="1">(1+$B$5)*I38+IF($A39&lt;=Settings!$B$7,$B$3,-$C39)</f>
        <v>4399740.8310638778</v>
      </c>
      <c r="J39" s="222">
        <f ca="1">(1+$B$5)*J38+IF($A39&lt;=Settings!$B$7,$B$3,-$C39)+SUMIFS($E$64:$E$66,$A$64:$A$66,$A39)</f>
        <v>3698321.2171196975</v>
      </c>
      <c r="K39" s="219">
        <f t="shared" ca="1" si="1"/>
        <v>147932.8486847879</v>
      </c>
      <c r="L39" s="219">
        <f ca="1">(1+$B$6)*L38+IF($A39&lt;=Settings!$B$7,$B$3,-$C39)</f>
        <v>8825774.2145263664</v>
      </c>
      <c r="M39" s="222">
        <f ca="1">(1+$B$6)*M38+IF($A39&lt;=Settings!$B$7,$B$3,-$C39)+SUMIFS($E$64:$E$66,$A$64:$A$66,$A39)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(1+$B$4)*F39+IF($A40&lt;=Settings!$B$7,$B$3,-$C40)</f>
        <v>2645227.556835236</v>
      </c>
      <c r="G40" s="222">
        <f ca="1">(1+$B$4)*G39+IF($A40&lt;=Settings!$B$7,$B$3,-$C40)+SUMIFS($E$64:$E$66,$A$64:$A$66,$A40)</f>
        <v>2723981.8599205771</v>
      </c>
      <c r="H40" s="219">
        <f t="shared" ca="1" si="0"/>
        <v>108959.27439682309</v>
      </c>
      <c r="I40" s="219">
        <f ca="1">(1+$B$5)*I39+IF($A40&lt;=Settings!$B$7,$B$3,-$C40)</f>
        <v>4508491.2267177422</v>
      </c>
      <c r="J40" s="222">
        <f ca="1">(1+$B$5)*J39+IF($A40&lt;=Settings!$B$7,$B$3,-$C40)+SUMIFS($E$64:$E$66,$A$64:$A$66,$A40)</f>
        <v>3772000.6320763533</v>
      </c>
      <c r="K40" s="219">
        <f t="shared" ca="1" si="1"/>
        <v>150880.02528305413</v>
      </c>
      <c r="L40" s="219">
        <f ca="1">(1+$B$6)*L39+IF($A40&lt;=Settings!$B$7,$B$3,-$C40)</f>
        <v>9420599.5057891477</v>
      </c>
      <c r="M40" s="222">
        <f ca="1">(1+$B$6)*M39+IF($A40&lt;=Settings!$B$7,$B$3,-$C40)+SUMIFS($E$64:$E$66,$A$64:$A$66,$A40)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(1+$B$4)*F40+IF($A41&lt;=Settings!$B$7,$B$3,-$C41)</f>
        <v>2610566.8214934808</v>
      </c>
      <c r="G41" s="222">
        <f ca="1">(1+$B$4)*G40+IF($A41&lt;=Settings!$B$7,$B$3,-$C41)+SUMIFS($E$64:$E$66,$A$64:$A$66,$A41)</f>
        <v>2691683.7536713821</v>
      </c>
      <c r="H41" s="219">
        <f t="shared" ca="1" si="0"/>
        <v>107667.35014685529</v>
      </c>
      <c r="I41" s="219">
        <f ca="1">(1+$B$5)*I40+IF($A41&lt;=Settings!$B$7,$B$3,-$C41)</f>
        <v>4619898.226006818</v>
      </c>
      <c r="J41" s="222">
        <f ca="1">(1+$B$5)*J40+IF($A41&lt;=Settings!$B$7,$B$3,-$C41)+SUMIFS($E$64:$E$66,$A$64:$A$66,$A41)</f>
        <v>3846583.1016333587</v>
      </c>
      <c r="K41" s="219">
        <f t="shared" ca="1" si="1"/>
        <v>153863.32406533437</v>
      </c>
      <c r="L41" s="219">
        <f ca="1">(1+$B$6)*L40+IF($A41&lt;=Settings!$B$7,$B$3,-$C41)</f>
        <v>10060229.904205468</v>
      </c>
      <c r="M41" s="222">
        <f ca="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(1+$B$4)*F41+IF($A42&lt;=Settings!$B$7,$B$3,-$C42)</f>
        <v>2572015.8250403027</v>
      </c>
      <c r="G42" s="222">
        <f ca="1">(1+$B$4)*G41+IF($A42&lt;=Settings!$B$7,$B$3,-$C42)+SUMIFS($E$64:$E$66,$A$64:$A$66,$A42)</f>
        <v>2655566.265183541</v>
      </c>
      <c r="H42" s="219">
        <f t="shared" ca="1" si="0"/>
        <v>106222.65060734164</v>
      </c>
      <c r="I42" s="219">
        <f ca="1">(1+$B$5)*I41+IF($A42&lt;=Settings!$B$7,$B$3,-$C42)</f>
        <v>4734025.1362091759</v>
      </c>
      <c r="J42" s="222">
        <f ca="1">(1+$B$5)*J41+IF($A42&lt;=Settings!$B$7,$B$3,-$C42)+SUMIFS($E$64:$E$66,$A$64:$A$66,$A42)</f>
        <v>3922044.2556170439</v>
      </c>
      <c r="K42" s="219">
        <f t="shared" ca="1" si="1"/>
        <v>156881.77022468176</v>
      </c>
      <c r="L42" s="219">
        <f ca="1">(1+$B$6)*L41+IF($A42&lt;=Settings!$B$7,$B$3,-$C42)</f>
        <v>10748180.295443922</v>
      </c>
      <c r="M42" s="222">
        <f ca="1">(1+$B$6)*M41+IF($A42&lt;=Settings!$B$7,$B$3,-$C42)+SUMIFS($E$64:$E$66,$A$64:$A$66,$A42)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(1+$B$4)*F42+IF($A43&lt;=Settings!$B$7,$B$3,-$C43)</f>
        <v>2529386.5986660798</v>
      </c>
      <c r="G43" s="222">
        <f ca="1">(1+$B$4)*G42+IF($A43&lt;=Settings!$B$7,$B$3,-$C43)+SUMIFS($E$64:$E$66,$A$64:$A$66,$A43)</f>
        <v>2615443.5520136151</v>
      </c>
      <c r="H43" s="219">
        <f t="shared" ca="1" si="0"/>
        <v>104617.7420805446</v>
      </c>
      <c r="I43" s="219">
        <f ca="1">(1+$B$5)*I42+IF($A43&lt;=Settings!$B$7,$B$3,-$C43)</f>
        <v>4850936.6918942034</v>
      </c>
      <c r="J43" s="222">
        <f ca="1">(1+$B$5)*J42+IF($A43&lt;=Settings!$B$7,$B$3,-$C43)+SUMIFS($E$64:$E$66,$A$64:$A$66,$A43)</f>
        <v>3998356.767272464</v>
      </c>
      <c r="K43" s="219">
        <f t="shared" ca="1" si="1"/>
        <v>159934.27069089856</v>
      </c>
      <c r="L43" s="219">
        <f ca="1">(1+$B$6)*L42+IF($A43&lt;=Settings!$B$7,$B$3,-$C43)</f>
        <v>11488245.017954005</v>
      </c>
      <c r="M43" s="222">
        <f ca="1">(1+$B$6)*M42+IF($A43&lt;=Settings!$B$7,$B$3,-$C43)+SUMIFS($E$64:$E$66,$A$64:$A$66,$A43)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(1+$B$4)*F43+IF($A44&lt;=Settings!$B$7,$B$3,-$C44)</f>
        <v>2482483.7529724939</v>
      </c>
      <c r="G44" s="222">
        <f ca="1">(1+$B$4)*G43+IF($A44&lt;=Settings!$B$7,$B$3,-$C44)+SUMIFS($E$64:$E$66,$A$64:$A$66,$A44)</f>
        <v>2571122.4149204553</v>
      </c>
      <c r="H44" s="219">
        <f t="shared" ca="1" si="0"/>
        <v>102844.89659681822</v>
      </c>
      <c r="I44" s="219">
        <f ca="1">(1+$B$5)*I43+IF($A44&lt;=Settings!$B$7,$B$3,-$C44)</f>
        <v>4970699.0828353465</v>
      </c>
      <c r="J44" s="222">
        <f ca="1">(1+$B$5)*J43+IF($A44&lt;=Settings!$B$7,$B$3,-$C44)+SUMIFS($E$64:$E$66,$A$64:$A$66,$A44)</f>
        <v>4075490.1619825191</v>
      </c>
      <c r="K44" s="219">
        <f t="shared" ca="1" si="1"/>
        <v>163019.60647930077</v>
      </c>
      <c r="L44" s="219">
        <f ca="1">(1+$B$6)*L43+IF($A44&lt;=Settings!$B$7,$B$3,-$C44)</f>
        <v>12284520.175736757</v>
      </c>
      <c r="M44" s="222">
        <f ca="1">(1+$B$6)*M43+IF($A44&lt;=Settings!$B$7,$B$3,-$C44)+SUMIFS($E$64:$E$66,$A$64:$A$66,$A44)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(1+$B$4)*F44+IF($A45&lt;=Settings!$B$7,$B$3,-$C45)</f>
        <v>2431104.2108167615</v>
      </c>
      <c r="G45" s="222">
        <f ca="1">(1+$B$4)*G44+IF($A45&lt;=Settings!$B$7,$B$3,-$C45)+SUMIFS($E$64:$E$66,$A$64:$A$66,$A45)</f>
        <v>2522402.032623162</v>
      </c>
      <c r="H45" s="219">
        <f t="shared" ca="1" si="0"/>
        <v>100896.08130492648</v>
      </c>
      <c r="I45" s="219">
        <f ca="1">(1+$B$5)*I44+IF($A45&lt;=Settings!$B$7,$B$3,-$C45)</f>
        <v>5093379.9822322074</v>
      </c>
      <c r="J45" s="222">
        <f ca="1">(1+$B$5)*J44+IF($A45&lt;=Settings!$B$7,$B$3,-$C45)+SUMIFS($E$64:$E$66,$A$64:$A$66,$A45)</f>
        <v>4153410.6153367381</v>
      </c>
      <c r="K45" s="219">
        <f t="shared" ca="1" si="1"/>
        <v>166136.42461346951</v>
      </c>
      <c r="L45" s="219">
        <f ca="1">(1+$B$6)*L44+IF($A45&lt;=Settings!$B$7,$B$3,-$C45)</f>
        <v>13141427.735050792</v>
      </c>
      <c r="M45" s="222">
        <f ca="1">(1+$B$6)*M44+IF($A45&lt;=Settings!$B$7,$B$3,-$C45)+SUMIFS($E$64:$E$66,$A$64:$A$66,$A45)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(1+$B$4)*F45+IF($A46&lt;=Settings!$B$7,$B$3,-$C46)</f>
        <v>2375036.9310277342</v>
      </c>
      <c r="G46" s="222">
        <f ca="1">(1+$B$4)*G45+IF($A46&lt;=Settings!$B$7,$B$3,-$C46)+SUMIFS($E$64:$E$66,$A$64:$A$66,$A46)</f>
        <v>2469073.6874883268</v>
      </c>
      <c r="H46" s="219">
        <f t="shared" ca="1" si="0"/>
        <v>98762.947499533067</v>
      </c>
      <c r="I46" s="219">
        <f ca="1">(1+$B$5)*I45+IF($A46&lt;=Settings!$B$7,$B$3,-$C46)</f>
        <v>5219048.5752302883</v>
      </c>
      <c r="J46" s="222">
        <f ca="1">(1+$B$5)*J45+IF($A46&lt;=Settings!$B$7,$B$3,-$C46)+SUMIFS($E$64:$E$66,$A$64:$A$66,$A46)</f>
        <v>4232080.7399900453</v>
      </c>
      <c r="K46" s="219">
        <f t="shared" ca="1" si="1"/>
        <v>169283.22959960182</v>
      </c>
      <c r="L46" s="219">
        <f ca="1">(1+$B$6)*L45+IF($A46&lt;=Settings!$B$7,$B$3,-$C46)</f>
        <v>14063741.547741327</v>
      </c>
      <c r="M46" s="222">
        <f ca="1">(1+$B$6)*M45+IF($A46&lt;=Settings!$B$7,$B$3,-$C46)+SUMIFS($E$64:$E$66,$A$64:$A$66,$A46)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(1+$B$4)*F46+IF($A47&lt;=Settings!$B$7,$B$3,-$C47)</f>
        <v>2314062.622692198</v>
      </c>
      <c r="G47" s="222">
        <f ca="1">(1+$B$4)*G46+IF($A47&lt;=Settings!$B$7,$B$3,-$C47)+SUMIFS($E$64:$E$66,$A$64:$A$66,$A47)</f>
        <v>2410920.4818466082</v>
      </c>
      <c r="H47" s="219">
        <f t="shared" ca="1" si="0"/>
        <v>96436.819273864327</v>
      </c>
      <c r="I47" s="219">
        <f ca="1">(1+$B$5)*I46+IF($A47&lt;=Settings!$B$7,$B$3,-$C47)</f>
        <v>5347775.5877254354</v>
      </c>
      <c r="J47" s="222">
        <f ca="1">(1+$B$5)*J46+IF($A47&lt;=Settings!$B$7,$B$3,-$C47)+SUMIFS($E$64:$E$66,$A$64:$A$66,$A47)</f>
        <v>4311459.3607231798</v>
      </c>
      <c r="K47" s="219">
        <f t="shared" ca="1" si="1"/>
        <v>172458.3744289272</v>
      </c>
      <c r="L47" s="219">
        <f ca="1">(1+$B$6)*L46+IF($A47&lt;=Settings!$B$7,$B$3,-$C47)</f>
        <v>15056615.455294266</v>
      </c>
      <c r="M47" s="222">
        <f ca="1">(1+$B$6)*M46+IF($A47&lt;=Settings!$B$7,$B$3,-$C47)+SUMIFS($E$64:$E$66,$A$64:$A$66,$A47)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(1+$B$4)*F47+IF($A48&lt;=Settings!$B$7,$B$3,-$C48)</f>
        <v>2247953.4496999369</v>
      </c>
      <c r="G48" s="222">
        <f ca="1">(1+$B$4)*G47+IF($A48&lt;=Settings!$B$7,$B$3,-$C48)+SUMIFS($E$64:$E$66,$A$64:$A$66,$A48)</f>
        <v>2347717.0446289792</v>
      </c>
      <c r="H48" s="219">
        <f t="shared" ca="1" si="0"/>
        <v>93908.681785159162</v>
      </c>
      <c r="I48" s="219">
        <f ca="1">(1+$B$5)*I47+IF($A48&lt;=Settings!$B$7,$B$3,-$C48)</f>
        <v>5479633.3154386794</v>
      </c>
      <c r="J48" s="222">
        <f ca="1">(1+$B$5)*J47+IF($A48&lt;=Settings!$B$7,$B$3,-$C48)+SUMIFS($E$64:$E$66,$A$64:$A$66,$A48)</f>
        <v>4391501.277086311</v>
      </c>
      <c r="K48" s="219">
        <f t="shared" ca="1" si="1"/>
        <v>175660.05108345245</v>
      </c>
      <c r="L48" s="219">
        <f ca="1">(1+$B$6)*L47+IF($A48&lt;=Settings!$B$7,$B$3,-$C48)</f>
        <v>16125613.640044782</v>
      </c>
      <c r="M48" s="222">
        <f ca="1">(1+$B$6)*M47+IF($A48&lt;=Settings!$B$7,$B$3,-$C48)+SUMIFS($E$64:$E$66,$A$64:$A$66,$A48)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(1+$B$4)*F48+IF($A49&lt;=Settings!$B$7,$B$3,-$C49)</f>
        <v>2176472.7252260819</v>
      </c>
      <c r="G49" s="222">
        <f ca="1">(1+$B$4)*G48+IF($A49&lt;=Settings!$B$7,$B$3,-$C49)+SUMIFS($E$64:$E$66,$A$64:$A$66,$A49)</f>
        <v>2279229.2280029957</v>
      </c>
      <c r="H49" s="219">
        <f t="shared" ca="1" si="0"/>
        <v>91169.169120119826</v>
      </c>
      <c r="I49" s="219">
        <f ca="1">(1+$B$5)*I48+IF($A49&lt;=Settings!$B$7,$B$3,-$C49)</f>
        <v>5614695.6532457611</v>
      </c>
      <c r="J49" s="222">
        <f ca="1">(1+$B$5)*J48+IF($A49&lt;=Settings!$B$7,$B$3,-$C49)+SUMIFS($E$64:$E$66,$A$64:$A$66,$A49)</f>
        <v>4472157.0129757738</v>
      </c>
      <c r="K49" s="219">
        <f t="shared" ca="1" si="1"/>
        <v>178886.28051903096</v>
      </c>
      <c r="L49" s="219">
        <f ca="1">(1+$B$6)*L48+IF($A49&lt;=Settings!$B$7,$B$3,-$C49)</f>
        <v>17276743.403283514</v>
      </c>
      <c r="M49" s="222">
        <f ca="1">(1+$B$6)*M48+IF($A49&lt;=Settings!$B$7,$B$3,-$C49)+SUMIFS($E$64:$E$66,$A$64:$A$66,$A49)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(1+$B$4)*F49+IF($A50&lt;=Settings!$B$7,$B$3,-$C50)</f>
        <v>2099374.5958188903</v>
      </c>
      <c r="G50" s="222">
        <f ca="1">(1+$B$4)*G49+IF($A50&lt;=Settings!$B$7,$B$3,-$C50)+SUMIFS($E$64:$E$66,$A$64:$A$66,$A50)</f>
        <v>2205213.7936791116</v>
      </c>
      <c r="H50" s="219">
        <f t="shared" ca="1" si="0"/>
        <v>88208.551747164471</v>
      </c>
      <c r="I50" s="219">
        <f ca="1">(1+$B$5)*I49+IF($A50&lt;=Settings!$B$7,$B$3,-$C50)</f>
        <v>5753038.1247440754</v>
      </c>
      <c r="J50" s="222">
        <f ca="1">(1+$B$5)*J49+IF($A50&lt;=Settings!$B$7,$B$3,-$C50)+SUMIFS($E$64:$E$66,$A$64:$A$66,$A50)</f>
        <v>4553372.5524605885</v>
      </c>
      <c r="K50" s="219">
        <f t="shared" ca="1" si="1"/>
        <v>182134.90209842354</v>
      </c>
      <c r="L50" s="219">
        <f ca="1">(1+$B$6)*L49+IF($A50&lt;=Settings!$B$7,$B$3,-$C50)</f>
        <v>18516490.564382222</v>
      </c>
      <c r="M50" s="222">
        <f ca="1">(1+$B$6)*M49+IF($A50&lt;=Settings!$B$7,$B$3,-$C50)+SUMIFS($E$64:$E$66,$A$64:$A$66,$A50)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(1+$B$4)*F50+IF($A51&lt;=Settings!$B$7,$B$3,-$C51)</f>
        <v>2016403.7147503833</v>
      </c>
      <c r="G51" s="222">
        <f ca="1">(1+$B$4)*G50+IF($A51&lt;=Settings!$B$7,$B$3,-$C51)+SUMIFS($E$64:$E$66,$A$64:$A$66,$A51)</f>
        <v>2125418.0885464111</v>
      </c>
      <c r="H51" s="219">
        <f t="shared" ca="1" si="0"/>
        <v>85016.723541856452</v>
      </c>
      <c r="I51" s="219">
        <f ca="1">(1+$B$5)*I50+IF($A51&lt;=Settings!$B$7,$B$3,-$C51)</f>
        <v>5894737.9120382052</v>
      </c>
      <c r="J51" s="222">
        <f ca="1">(1+$B$5)*J50+IF($A51&lt;=Settings!$B$7,$B$3,-$C51)+SUMIFS($E$64:$E$66,$A$64:$A$66,$A51)</f>
        <v>4635089.0611405447</v>
      </c>
      <c r="K51" s="219">
        <f t="shared" ca="1" si="1"/>
        <v>185403.56244562179</v>
      </c>
      <c r="L51" s="219">
        <f ca="1">(1+$B$6)*L50+IF($A51&lt;=Settings!$B$7,$B$3,-$C51)</f>
        <v>19851857.690589726</v>
      </c>
      <c r="M51" s="222">
        <f ca="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(1+$B$4)*F51+IF($A52&lt;=Settings!$B$7,$B$3,-$C52)</f>
        <v>1927294.9042762446</v>
      </c>
      <c r="G52" s="222">
        <f ca="1">(1+$B$4)*G51+IF($A52&lt;=Settings!$B$7,$B$3,-$C52)+SUMIFS($E$64:$E$66,$A$64:$A$66,$A52)</f>
        <v>2039579.7092861531</v>
      </c>
      <c r="H52" s="219">
        <f t="shared" ca="1" si="0"/>
        <v>81583.188371446129</v>
      </c>
      <c r="I52" s="219">
        <f ca="1">(1+$B$5)*I51+IF($A52&lt;=Settings!$B$7,$B$3,-$C52)</f>
        <v>6039873.8857234651</v>
      </c>
      <c r="J52" s="222">
        <f ca="1">(1+$B$5)*J51+IF($A52&lt;=Settings!$B$7,$B$3,-$C52)+SUMIFS($E$64:$E$66,$A$64:$A$66,$A52)</f>
        <v>4717242.5922809215</v>
      </c>
      <c r="K52" s="219">
        <f t="shared" ca="1" si="1"/>
        <v>188689.70369123688</v>
      </c>
      <c r="L52" s="219">
        <f ca="1">(1+$B$6)*L51+IF($A52&lt;=Settings!$B$7,$B$3,-$C52)</f>
        <v>21290405.383920256</v>
      </c>
      <c r="M52" s="222">
        <f ca="1">(1+$B$6)*M51+IF($A52&lt;=Settings!$B$7,$B$3,-$C52)+SUMIFS($E$64:$E$66,$A$64:$A$66,$A52)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(1+$B$4)*F52+IF($A53&lt;=Settings!$B$7,$B$3,-$C53)</f>
        <v>1831772.8064399653</v>
      </c>
      <c r="G53" s="222">
        <f ca="1">(1+$B$4)*G52+IF($A53&lt;=Settings!$B$7,$B$3,-$C53)+SUMIFS($E$64:$E$66,$A$64:$A$66,$A53)</f>
        <v>1947426.1556001711</v>
      </c>
      <c r="H53" s="219">
        <f t="shared" ca="1" si="0"/>
        <v>77897.046224006845</v>
      </c>
      <c r="I53" s="219">
        <f ca="1">(1+$B$5)*I52+IF($A53&lt;=Settings!$B$7,$B$3,-$C53)</f>
        <v>6188526.6350450721</v>
      </c>
      <c r="J53" s="222">
        <f ca="1">(1+$B$5)*J52+IF($A53&lt;=Settings!$B$7,$B$3,-$C53)+SUMIFS($E$64:$E$66,$A$64:$A$66,$A53)</f>
        <v>4799763.7769304011</v>
      </c>
      <c r="K53" s="219">
        <f t="shared" ca="1" si="1"/>
        <v>191990.55107721605</v>
      </c>
      <c r="L53" s="219">
        <f ca="1">(1+$B$6)*L52+IF($A53&lt;=Settings!$B$7,$B$3,-$C53)</f>
        <v>22840296.869669314</v>
      </c>
      <c r="M53" s="222">
        <f ca="1">(1+$B$6)*M52+IF($A53&lt;=Settings!$B$7,$B$3,-$C53)+SUMIFS($E$64:$E$66,$A$64:$A$66,$A53)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(1+$B$4)*F53+IF($A54&lt;=Settings!$B$7,$B$3,-$C54)</f>
        <v>1729551.5220444836</v>
      </c>
      <c r="G54" s="222">
        <f ca="1">(1+$B$4)*G53+IF($A54&lt;=Settings!$B$7,$B$3,-$C54)+SUMIFS($E$64:$E$66,$A$64:$A$66,$A54)</f>
        <v>1848674.4716794954</v>
      </c>
      <c r="H54" s="219">
        <f t="shared" ca="1" si="0"/>
        <v>73946.978867179816</v>
      </c>
      <c r="I54" s="219">
        <f ca="1">(1+$B$5)*I53+IF($A54&lt;=Settings!$B$7,$B$3,-$C54)</f>
        <v>6340778.4982086448</v>
      </c>
      <c r="J54" s="222">
        <f ca="1">(1+$B$5)*J53+IF($A54&lt;=Settings!$B$7,$B$3,-$C54)+SUMIFS($E$64:$E$66,$A$64:$A$66,$A54)</f>
        <v>4882577.4971882403</v>
      </c>
      <c r="K54" s="219">
        <f t="shared" ca="1" si="1"/>
        <v>195303.09988752962</v>
      </c>
      <c r="L54" s="219">
        <f ca="1">(1+$B$6)*L53+IF($A54&lt;=Settings!$B$7,$B$3,-$C54)</f>
        <v>24510346.150654182</v>
      </c>
      <c r="M54" s="222">
        <f ca="1">(1+$B$6)*M53+IF($A54&lt;=Settings!$B$7,$B$3,-$C54)+SUMIFS($E$64:$E$66,$A$64:$A$66,$A54)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(1+$B$4)*F54+IF($A55&lt;=Settings!$B$7,$B$3,-$C55)</f>
        <v>1620334.2374024205</v>
      </c>
      <c r="G55" s="222">
        <f ca="1">(1+$B$4)*G54+IF($A55&lt;=Settings!$B$7,$B$3,-$C55)+SUMIFS($E$64:$E$66,$A$64:$A$66,$A55)</f>
        <v>1743030.8755264827</v>
      </c>
      <c r="H55" s="219">
        <f t="shared" ca="1" si="0"/>
        <v>69721.235021059314</v>
      </c>
      <c r="I55" s="219">
        <f ca="1">(1+$B$5)*I54+IF($A55&lt;=Settings!$B$7,$B$3,-$C55)</f>
        <v>6496713.5928156795</v>
      </c>
      <c r="J55" s="222">
        <f ca="1">(1+$B$5)*J54+IF($A55&lt;=Settings!$B$7,$B$3,-$C55)+SUMIFS($E$64:$E$66,$A$64:$A$66,$A55)</f>
        <v>4965602.5417442545</v>
      </c>
      <c r="K55" s="219">
        <f t="shared" ca="1" si="1"/>
        <v>198624.1016697702</v>
      </c>
      <c r="L55" s="219">
        <f ca="1">(1+$B$6)*L54+IF($A55&lt;=Settings!$B$7,$B$3,-$C55)</f>
        <v>26310070.012403119</v>
      </c>
      <c r="M55" s="222">
        <f ca="1">(1+$B$6)*M54+IF($A55&lt;=Settings!$B$7,$B$3,-$C55)+SUMIFS($E$64:$E$66,$A$64:$A$66,$A55)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(1+$B$4)*F55+IF($A56&lt;=Settings!$B$7,$B$3,-$C56)</f>
        <v>1503812.8384635104</v>
      </c>
      <c r="G56" s="222">
        <f ca="1">(1+$B$4)*G55+IF($A56&lt;=Settings!$B$7,$B$3,-$C56)+SUMIFS($E$64:$E$66,$A$64:$A$66,$A56)</f>
        <v>1630190.3757312945</v>
      </c>
      <c r="H56" s="219">
        <f t="shared" ca="1" si="0"/>
        <v>65207.615029251785</v>
      </c>
      <c r="I56" s="219">
        <f ca="1">(1+$B$5)*I55+IF($A56&lt;=Settings!$B$7,$B$3,-$C56)</f>
        <v>6656417.8463954804</v>
      </c>
      <c r="J56" s="222">
        <f ca="1">(1+$B$5)*J55+IF($A56&lt;=Settings!$B$7,$B$3,-$C56)+SUMIFS($E$64:$E$66,$A$64:$A$66,$A56)</f>
        <v>5048751.2427704846</v>
      </c>
      <c r="K56" s="219">
        <f t="shared" ca="1" si="1"/>
        <v>201950.04971081938</v>
      </c>
      <c r="L56" s="219">
        <f ca="1">(1+$B$6)*L55+IF($A56&lt;=Settings!$B$7,$B$3,-$C56)</f>
        <v>28249744.187334388</v>
      </c>
      <c r="M56" s="222">
        <f ca="1">(1+$B$6)*M55+IF($A56&lt;=Settings!$B$7,$B$3,-$C56)+SUMIFS($E$64:$E$66,$A$64:$A$66,$A56)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(1+$B$4)*F56+IF($A57&lt;=Settings!$B$7,$B$3,-$C57)</f>
        <v>1379667.5119049083</v>
      </c>
      <c r="G57" s="222">
        <f ca="1">(1+$B$4)*G56+IF($A57&lt;=Settings!$B$7,$B$3,-$C57)+SUMIFS($E$64:$E$66,$A$64:$A$66,$A57)</f>
        <v>1509836.3752907261</v>
      </c>
      <c r="H57" s="219">
        <f t="shared" ca="1" si="0"/>
        <v>60393.455011629041</v>
      </c>
      <c r="I57" s="219">
        <f ca="1">(1+$B$5)*I56+IF($A57&lt;=Settings!$B$7,$B$3,-$C57)</f>
        <v>6819979.0270027472</v>
      </c>
      <c r="J57" s="222">
        <f ca="1">(1+$B$5)*J56+IF($A57&lt;=Settings!$B$7,$B$3,-$C57)+SUMIFS($E$64:$E$66,$A$64:$A$66,$A57)</f>
        <v>5131929.093196502</v>
      </c>
      <c r="K57" s="219">
        <f t="shared" ca="1" si="1"/>
        <v>205277.16372786008</v>
      </c>
      <c r="L57" s="219">
        <f ca="1">(1+$B$6)*L56+IF($A57&lt;=Settings!$B$7,$B$3,-$C57)</f>
        <v>30340464.010608636</v>
      </c>
      <c r="M57" s="222">
        <f ca="1">(1+$B$6)*M56+IF($A57&lt;=Settings!$B$7,$B$3,-$C57)+SUMIFS($E$64:$E$66,$A$64:$A$66,$A57)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(1+$B$4)*F57+IF($A58&lt;=Settings!$B$7,$B$3,-$C58)</f>
        <v>1247566.3327567356</v>
      </c>
      <c r="G58" s="222">
        <f ca="1">(1+$B$4)*G57+IF($A58&lt;=Settings!$B$7,$B$3,-$C58)+SUMIFS($E$64:$E$66,$A$64:$A$66,$A58)</f>
        <v>1381640.262044128</v>
      </c>
      <c r="H58" s="219">
        <f t="shared" ca="1" si="0"/>
        <v>55265.610481765121</v>
      </c>
      <c r="I58" s="219">
        <f ca="1">(1+$B$5)*I57+IF($A58&lt;=Settings!$B$7,$B$3,-$C58)</f>
        <v>6987486.7738475651</v>
      </c>
      <c r="J58" s="222">
        <f ca="1">(1+$B$5)*J57+IF($A58&lt;=Settings!$B$7,$B$3,-$C58)+SUMIFS($E$64:$E$66,$A$64:$A$66,$A58)</f>
        <v>5215034.3433510074</v>
      </c>
      <c r="K58" s="219">
        <f t="shared" ca="1" si="1"/>
        <v>208601.3737340403</v>
      </c>
      <c r="L58" s="219">
        <f ca="1">(1+$B$6)*L57+IF($A58&lt;=Settings!$B$7,$B$3,-$C58)</f>
        <v>32594209.926952008</v>
      </c>
      <c r="M58" s="222">
        <f ca="1">(1+$B$6)*M57+IF($A58&lt;=Settings!$B$7,$B$3,-$C58)+SUMIFS($E$64:$E$66,$A$64:$A$66,$A58)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C64*(1+D64)^(A64-Settings!$B$5)</f>
        <v>620329.97018360475</v>
      </c>
    </row>
    <row r="65" spans="1:5" ht="12.75" customHeight="1" x14ac:dyDescent="0.15">
      <c r="A65" s="237">
        <v>62</v>
      </c>
      <c r="B65" s="237" t="s">
        <v>372</v>
      </c>
      <c r="C65" s="45">
        <v>140000</v>
      </c>
      <c r="D65" s="46">
        <v>0.03</v>
      </c>
      <c r="E65" s="27">
        <f>C65*(1+D65)^(A65-Settings!$B$5)</f>
        <v>252855.57285371787</v>
      </c>
    </row>
    <row r="66" spans="1:5" ht="12.75" customHeight="1" x14ac:dyDescent="0.15">
      <c r="A66" s="237">
        <v>65</v>
      </c>
      <c r="B66" s="237" t="s">
        <v>373</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IF(A2="","",A2*D2)</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IF(A66="","",A66*D66)</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IF(A130="","",A130*D130)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IF(A194="","",A194*D194)</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IF(A258="","",A258*D258)</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IF(A322="","",A322*D322)</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IF(A386="","",A386*D386)</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IF(A450="","",A450*D450)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IF(A514="","",A514*D514)</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IF(A578="","",A578*D578)</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IF(A642="","",A642*D642)</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IF(A706="","",A706*D706)</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IF(A770="","",A770*D770)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IF(A834="","",A834*D834)</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IF(A898="","",A898*D898)</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IF(A962="","",A962*D962)</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IF(A1001="","",A1001*D1001)</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IF(A1065="","",A1065*D1065)</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IF(A1129="","",A1129*D1129)</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IF(A1193="","",A1193*D1193)</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IF(A1257="","",A1257*D1257)</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IF(A1321="","",A1321*D1321)</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IF(A1385="","",A1385*D1385)</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IF(A1449="","",A1449*D1449)</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IF(A1513="","",A1513*D1513)</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IF(A1577="","",A1577*D1577)</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IF(A1641="","",A1641*D1641)</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IF(A1705="","",A1705*D1705)</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IF(A1769="","",A1769*D1769)</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IF(A1833="","",A1833*D1833)</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IF(A1897="","",A1897*D1897)</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IF(A1961="","",A1961*D1961)</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IF(A2025="","",A2025*D2025)</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IF(A2089="","",A2089*D2089)</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IF(A2153="","",A2153*D2153)</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IF(A2217="","",A2217*D2217)</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IF(A2281="","",A2281*D2281)</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IF(A2345="","",A2345*D2345)</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IF(A2409="","",A2409*D2409)</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IF(A2473="","",A2473*D2473)</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IF(A2537="","",A2537*D2537)</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IF(A2601="","",A2601*D2601)</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IF(A2665="","",A2665*D2665)</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IF(A2729="","",A2729*D2729)</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IF(A2793="","",A2793*D2793)</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IF(A2857="","",A2857*D2857)</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IF(A2921="","",A2921*D2921)</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IF(A2985="","",A2985*D2985)</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IF(A3049="","",A3049*D3049)</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IF(A3113="","",A3113*D3113)</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IF(A3177="","",A3177*D3177)</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IF(A3241="","",A3241*D3241)</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IF(A3305="","",A3305*D3305)</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IF(A3369="","",A3369*D3369)</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IF(A3433="","",A3433*D3433)</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IF(A3497="","",A3497*D3497)</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IF(A3561="","",A3561*D3561)</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IF(A3625="","",A3625*D3625)</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IF(A3689="","",A3689*D3689)</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IF(A3753="","",A3753*D3753)</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IF(A3817="","",A3817*D3817)</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IF(A3881="","",A3881*D3881)</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IF(A3945="","",A3945*D3945)</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IF(A4009="","",A4009*D4009)</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IF(A4073="","",A4073*D4073)</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IF(A4137="","",A4137*D4137)</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IF(A4201="","",A4201*D4201)</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IF(A4265="","",A4265*D4265)</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IF(A4329="","",A4329*D4329)</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IF(A4393="","",A4393*D4393)</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IF(A4457="","",A4457*D4457)</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IF(A4521="","",A4521*D4521)</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IF(A4585="","",A4585*D4585)</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IF(A4649="","",A4649*D4649)</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IF(A4713="","",A4713*D4713)</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IF(A4777="","",A4777*D4777)</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IF(A4841="","",A4841*D4841)</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IF(A4905="","",A4905*D4905)</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IF(A4969="","",A4969*D4969)</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IF(A5033="","",A5033*D5033)</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IF(A5097="","",A5097*D5097)</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IF(A5161="","",A5161*D5161)</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IF(A5225="","",A5225*D5225)</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IF(A5289="","",A5289*D5289)</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IF(A5353="","",A5353*D5353)</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IF(A5417="","",A5417*D5417)</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IF(A5481="","",A5481*D5481)</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IF(A5545="","",A5545*D5545)</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IF(A5609="","",A5609*D5609)</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IF(A5673="","",A5673*D5673)</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IF(A5737="","",A5737*D5737)</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IF(A5801="","",A5801*D5801)</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IF(A5865="","",A5865*D5865)</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IF(A5929="","",A5929*D5929)</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IF(A5993="","",A5993*D5993)</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IF(A6057="","",A6057*D6057)</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IF(A6121="","",A6121*D6121)</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IF(A6185="","",A6185*D6185)</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IF(A6249="","",A6249*D6249)</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IF(A6313="","",A6313*D6313)</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IF(A6377="","",A6377*D6377)</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IF(A6441="","",A6441*D6441)</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IF(A6505="","",A6505*D6505)</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IF(A6569="","",A6569*D6569)</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IF(A6633="","",A6633*D6633)</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IF(A6697="","",A6697*D6697)</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IF(A6761="","",A6761*D6761)</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IF(A6825="","",A6825*D6825)</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IF(A6889="","",A6889*D6889)</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IF(A6953="","",A6953*D6953)</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IF(A7017="","",A7017*D7017)</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IF(A7081="","",A7081*D7081)</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IF(A7145="","",A7145*D7145)</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IF(A7209="","",A7209*D7209)</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IF(A7273="","",A7273*D7273)</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IF(A7337="","",A7337*D7337)</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IF(A7401="","",A7401*D7401)</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IF(A7465="","",A7465*D7465)</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IF(A7529="","",A7529*D7529)</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IF(A7593="","",A7593*D7593)</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IF(A7657="","",A7657*D7657)</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IF(A7721="","",A7721*D7721)</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IF(A7785="","",A7785*D7785)</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IF(A7849="","",A7849*D7849)</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IF(A7913="","",A7913*D7913)</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IF(A7977="","",A7977*D7977)</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IF(A8041="","",A8041*D8041)</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IF(A8105="","",A8105*D8105)</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IF(A8169="","",A8169*D8169)</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IF(A8233="","",A8233*D8233)</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IF(A8297="","",A8297*D8297)</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IF(A8361="","",A8361*D8361)</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IF(A8425="","",A8425*D8425)</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IF(A8489="","",A8489*D8489)</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IF(A8553="","",A8553*D8553)</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IF(A8617="","",A8617*D8617)</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IF(A8681="","",A8681*D8681)</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IF(A8745="","",A8745*D8745)</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IF(A8809="","",A8809*D8809)</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IF(A8873="","",A8873*D8873)</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IF(A8937="","",A8937*D8937)</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IF(A9001="","",A9001*D9001)</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IF(A9065="","",A9065*D9065)</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IF(A9129="","",A9129*D9129)</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IF(A9193="","",A9193*D9193)</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IF(A9257="","",A9257*D9257)</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IF(A9321="","",A9321*D9321)</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IF(A9385="","",A9385*D9385)</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IF(A9449="","",A9449*D9449)</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IF(A9513="","",A9513*D9513)</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IF(A9577="","",A9577*D9577)</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IF(A9641="","",A9641*D9641)</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IF(A9705="","",A9705*D9705)</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IF(A9769="","",A9769*D9769)</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IF(A9833="","",A9833*D9833)</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IF(A9897="","",A9897*D9897)</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IF(A9961="","",A9961*D9961)</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IF(A10001="","",A10001*D10001)</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