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kleJo\Documents\lab\lab2\TU_05_Silbercoulombmeter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4" i="1" l="1"/>
  <c r="H64" i="1"/>
  <c r="H63" i="1"/>
  <c r="G63" i="1"/>
  <c r="G60" i="1"/>
  <c r="H60" i="1"/>
  <c r="H59" i="1"/>
  <c r="G59" i="1"/>
  <c r="E64" i="1"/>
  <c r="D64" i="1"/>
  <c r="E63" i="1"/>
  <c r="D63" i="1"/>
  <c r="E60" i="1"/>
  <c r="D60" i="1"/>
  <c r="E59" i="1"/>
  <c r="D59" i="1"/>
  <c r="I33" i="1"/>
  <c r="E45" i="1" l="1"/>
  <c r="E44" i="1"/>
  <c r="D45" i="1"/>
  <c r="D44" i="1"/>
  <c r="D42" i="1"/>
  <c r="E42" i="1"/>
  <c r="E41" i="1"/>
  <c r="D41" i="1"/>
  <c r="E22" i="1"/>
  <c r="D22" i="1"/>
  <c r="H14" i="1"/>
  <c r="H15" i="1"/>
  <c r="E29" i="1"/>
  <c r="E18" i="1"/>
  <c r="E27" i="1" s="1"/>
  <c r="D18" i="1"/>
  <c r="D27" i="1" s="1"/>
  <c r="H17" i="1"/>
  <c r="E17" i="1"/>
  <c r="E30" i="1" s="1"/>
  <c r="D17" i="1"/>
  <c r="D30" i="1" s="1"/>
  <c r="H16" i="1"/>
  <c r="E16" i="1"/>
  <c r="D16" i="1"/>
  <c r="D29" i="1" s="1"/>
  <c r="H13" i="1"/>
  <c r="E12" i="1"/>
  <c r="D12" i="1"/>
  <c r="D34" i="1" l="1"/>
  <c r="D38" i="1" s="1"/>
  <c r="D33" i="1"/>
  <c r="D37" i="1" s="1"/>
  <c r="E34" i="1"/>
  <c r="E38" i="1" s="1"/>
  <c r="E33" i="1"/>
  <c r="E37" i="1" s="1"/>
</calcChain>
</file>

<file path=xl/sharedStrings.xml><?xml version="1.0" encoding="utf-8"?>
<sst xmlns="http://schemas.openxmlformats.org/spreadsheetml/2006/main" count="48" uniqueCount="45">
  <si>
    <t>TM</t>
  </si>
  <si>
    <t>JW</t>
  </si>
  <si>
    <t>Unsicherheiten</t>
  </si>
  <si>
    <t>rho</t>
  </si>
  <si>
    <t>t</t>
  </si>
  <si>
    <t>in sec</t>
  </si>
  <si>
    <t>p_D</t>
  </si>
  <si>
    <t>in Pa</t>
  </si>
  <si>
    <t>p_L</t>
  </si>
  <si>
    <t>I</t>
  </si>
  <si>
    <t>in A</t>
  </si>
  <si>
    <t>h anode</t>
  </si>
  <si>
    <t>in m</t>
  </si>
  <si>
    <t>h kathode</t>
  </si>
  <si>
    <t>V anode</t>
  </si>
  <si>
    <t>in m³</t>
  </si>
  <si>
    <t>V kathode</t>
  </si>
  <si>
    <t>Temp</t>
  </si>
  <si>
    <t>in Kelvin</t>
  </si>
  <si>
    <t>z anode</t>
  </si>
  <si>
    <t>z kathode</t>
  </si>
  <si>
    <t>R (Gas)</t>
  </si>
  <si>
    <t>g</t>
  </si>
  <si>
    <t>F oben</t>
  </si>
  <si>
    <t>Zähler</t>
  </si>
  <si>
    <t>F unten anode</t>
  </si>
  <si>
    <t>Nenner für Anode</t>
  </si>
  <si>
    <t>F unten kathode</t>
  </si>
  <si>
    <t>Nenner für Kathode</t>
  </si>
  <si>
    <t>F Anode</t>
  </si>
  <si>
    <t>F Kathode</t>
  </si>
  <si>
    <t xml:space="preserve"> </t>
  </si>
  <si>
    <t>Delta F Anode</t>
  </si>
  <si>
    <t>Delta F Kathode</t>
  </si>
  <si>
    <t>Avogadro</t>
  </si>
  <si>
    <t>e Anode</t>
  </si>
  <si>
    <t>e Kathode</t>
  </si>
  <si>
    <t>Delta e Anode</t>
  </si>
  <si>
    <t>Delta e Kathode</t>
  </si>
  <si>
    <t>Elektrochemisches Äquivalent Sauerstoff</t>
  </si>
  <si>
    <t>mol sauerstoff</t>
  </si>
  <si>
    <t>mol wasserstoff</t>
  </si>
  <si>
    <t>C(H,F_Anode)</t>
  </si>
  <si>
    <t>C(O,F_Anode)</t>
  </si>
  <si>
    <t xml:space="preserve">Fehler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</si>
</sst>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justify"/>
    </xf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I64"/>
  <sheetViews>
    <sheetView tabSelected="1" topLeftCell="A30" zoomScaleNormal="100" workbookViewId="0">
      <selection activeCell="G63" sqref="G63:H64"/>
    </sheetView>
  </sheetViews>
  <sheetFormatPr defaultColWidth="11.5703125" defaultRowHeight="12.75" x14ac:dyDescent="0.2"/>
  <cols>
    <col min="4" max="5" width="12.42578125" bestFit="1" customWidth="1"/>
    <col min="9" max="9" width="12.42578125" bestFit="1" customWidth="1"/>
  </cols>
  <sheetData>
    <row r="8" spans="3:8" x14ac:dyDescent="0.2">
      <c r="D8" s="1" t="s">
        <v>0</v>
      </c>
      <c r="E8" s="1" t="s">
        <v>1</v>
      </c>
      <c r="H8" t="s">
        <v>2</v>
      </c>
    </row>
    <row r="9" spans="3:8" x14ac:dyDescent="0.2">
      <c r="C9" s="1" t="s">
        <v>3</v>
      </c>
      <c r="D9" s="1">
        <v>1110</v>
      </c>
      <c r="E9" s="1">
        <v>1106</v>
      </c>
      <c r="H9">
        <v>4</v>
      </c>
    </row>
    <row r="10" spans="3:8" x14ac:dyDescent="0.2">
      <c r="C10" s="1" t="s">
        <v>4</v>
      </c>
      <c r="D10" s="1">
        <v>600</v>
      </c>
      <c r="E10" s="1">
        <v>600</v>
      </c>
      <c r="F10" s="1" t="s">
        <v>5</v>
      </c>
      <c r="H10">
        <v>1</v>
      </c>
    </row>
    <row r="11" spans="3:8" x14ac:dyDescent="0.2">
      <c r="C11" s="1" t="s">
        <v>6</v>
      </c>
      <c r="D11" s="1">
        <v>2500</v>
      </c>
      <c r="E11" s="1">
        <v>2500</v>
      </c>
      <c r="F11" s="1" t="s">
        <v>7</v>
      </c>
      <c r="H11">
        <v>100</v>
      </c>
    </row>
    <row r="12" spans="3:8" x14ac:dyDescent="0.2">
      <c r="C12" s="1" t="s">
        <v>8</v>
      </c>
      <c r="D12" s="1">
        <f>1016*100</f>
        <v>101600</v>
      </c>
      <c r="E12" s="1">
        <f>1016*100</f>
        <v>101600</v>
      </c>
      <c r="F12" s="1" t="s">
        <v>7</v>
      </c>
      <c r="H12">
        <v>100</v>
      </c>
    </row>
    <row r="13" spans="3:8" x14ac:dyDescent="0.2">
      <c r="C13" s="1" t="s">
        <v>9</v>
      </c>
      <c r="D13" s="1">
        <v>0.4</v>
      </c>
      <c r="E13" s="1">
        <v>0.3</v>
      </c>
      <c r="F13" s="1" t="s">
        <v>10</v>
      </c>
      <c r="H13">
        <f>3/1000</f>
        <v>3.0000000000000001E-3</v>
      </c>
    </row>
    <row r="14" spans="3:8" x14ac:dyDescent="0.2">
      <c r="C14" s="1" t="s">
        <v>11</v>
      </c>
      <c r="D14" s="1">
        <v>0.14000000000000001</v>
      </c>
      <c r="E14" s="1">
        <v>0.115</v>
      </c>
      <c r="F14" s="1" t="s">
        <v>12</v>
      </c>
      <c r="H14">
        <f>2/100</f>
        <v>0.02</v>
      </c>
    </row>
    <row r="15" spans="3:8" x14ac:dyDescent="0.2">
      <c r="C15" s="1" t="s">
        <v>13</v>
      </c>
      <c r="D15" s="1">
        <v>0.24</v>
      </c>
      <c r="E15" s="1">
        <v>0.185</v>
      </c>
      <c r="F15" s="1" t="s">
        <v>12</v>
      </c>
      <c r="H15">
        <f>2/100</f>
        <v>0.02</v>
      </c>
    </row>
    <row r="16" spans="3:8" x14ac:dyDescent="0.2">
      <c r="C16" s="1" t="s">
        <v>14</v>
      </c>
      <c r="D16" s="1">
        <f>16.4/1000000</f>
        <v>1.6399999999999999E-5</v>
      </c>
      <c r="E16" s="1">
        <f>11.4/1000000</f>
        <v>1.1400000000000001E-5</v>
      </c>
      <c r="F16" s="1" t="s">
        <v>15</v>
      </c>
      <c r="H16">
        <f>4/1000000</f>
        <v>3.9999999999999998E-6</v>
      </c>
    </row>
    <row r="17" spans="3:9" x14ac:dyDescent="0.2">
      <c r="C17" s="1" t="s">
        <v>16</v>
      </c>
      <c r="D17" s="1">
        <f>33.8/1000000</f>
        <v>3.3799999999999995E-5</v>
      </c>
      <c r="E17" s="1">
        <f>24/1000000</f>
        <v>2.4000000000000001E-5</v>
      </c>
      <c r="F17" s="1" t="s">
        <v>15</v>
      </c>
      <c r="H17">
        <f>4/1000000</f>
        <v>3.9999999999999998E-6</v>
      </c>
    </row>
    <row r="18" spans="3:9" x14ac:dyDescent="0.2">
      <c r="C18" s="1" t="s">
        <v>17</v>
      </c>
      <c r="D18" s="1">
        <f>22+273.15</f>
        <v>295.14999999999998</v>
      </c>
      <c r="E18" s="1">
        <f>22+273.15</f>
        <v>295.14999999999998</v>
      </c>
      <c r="F18" s="1" t="s">
        <v>18</v>
      </c>
      <c r="H18">
        <v>1</v>
      </c>
    </row>
    <row r="19" spans="3:9" x14ac:dyDescent="0.2">
      <c r="C19" s="1" t="s">
        <v>19</v>
      </c>
      <c r="D19" s="1">
        <v>4</v>
      </c>
      <c r="E19" s="1">
        <v>4</v>
      </c>
    </row>
    <row r="20" spans="3:9" x14ac:dyDescent="0.2">
      <c r="C20" s="1" t="s">
        <v>20</v>
      </c>
      <c r="D20" s="1">
        <v>2</v>
      </c>
      <c r="E20" s="1">
        <v>2</v>
      </c>
    </row>
    <row r="22" spans="3:9" x14ac:dyDescent="0.2">
      <c r="C22" t="s">
        <v>34</v>
      </c>
      <c r="D22">
        <f>6.02214076*1E+23</f>
        <v>6.0221407599999999E+23</v>
      </c>
      <c r="E22">
        <f>6.02214076*1E+23</f>
        <v>6.0221407599999999E+23</v>
      </c>
    </row>
    <row r="23" spans="3:9" x14ac:dyDescent="0.2">
      <c r="C23" s="1" t="s">
        <v>21</v>
      </c>
      <c r="D23" s="1">
        <v>8.3144626181532395</v>
      </c>
      <c r="E23" s="1">
        <v>8.3144626181532395</v>
      </c>
    </row>
    <row r="24" spans="3:9" x14ac:dyDescent="0.2">
      <c r="C24" s="1" t="s">
        <v>22</v>
      </c>
      <c r="D24" s="1">
        <v>9.81</v>
      </c>
      <c r="E24" s="1">
        <v>9.81</v>
      </c>
    </row>
    <row r="25" spans="3:9" s="2" customFormat="1" x14ac:dyDescent="0.2"/>
    <row r="27" spans="3:9" x14ac:dyDescent="0.2">
      <c r="C27" s="1" t="s">
        <v>23</v>
      </c>
      <c r="D27" s="1">
        <f>D13*D10*D23*D18</f>
        <v>588963.2740195028</v>
      </c>
      <c r="E27" s="1">
        <f>E13*E10*E23*E18</f>
        <v>441722.4555146271</v>
      </c>
      <c r="F27" s="1" t="s">
        <v>24</v>
      </c>
    </row>
    <row r="29" spans="3:9" x14ac:dyDescent="0.2">
      <c r="C29" s="1" t="s">
        <v>25</v>
      </c>
      <c r="D29" s="1">
        <f>D19*D16*(D12+D9*D24*D14 - D11)</f>
        <v>6.6009654943999996</v>
      </c>
      <c r="E29" s="1">
        <f>E19*E16*(E12+E9*E24*E14 - E11)</f>
        <v>4.5758566658400008</v>
      </c>
      <c r="F29" s="1" t="s">
        <v>26</v>
      </c>
    </row>
    <row r="30" spans="3:9" x14ac:dyDescent="0.2">
      <c r="C30" s="1" t="s">
        <v>27</v>
      </c>
      <c r="D30" s="1">
        <f>D20*D17*(D12+D9*D24*D15 - D11)</f>
        <v>6.8758247583999994</v>
      </c>
      <c r="E30" s="1">
        <f>E20*E17*(E12+E9*E24*E15 - E11)</f>
        <v>4.8531467568000002</v>
      </c>
      <c r="F30" s="1" t="s">
        <v>28</v>
      </c>
    </row>
    <row r="32" spans="3:9" x14ac:dyDescent="0.2">
      <c r="I32" t="s">
        <v>39</v>
      </c>
    </row>
    <row r="33" spans="3:9" x14ac:dyDescent="0.2">
      <c r="C33" s="1" t="s">
        <v>29</v>
      </c>
      <c r="D33" s="3">
        <f>D27/D29</f>
        <v>89223.80741410573</v>
      </c>
      <c r="E33" s="3">
        <f>E27/E29</f>
        <v>96533.280601248698</v>
      </c>
      <c r="I33">
        <f>15.9994/(2*96485)</f>
        <v>8.2911333367881022E-5</v>
      </c>
    </row>
    <row r="34" spans="3:9" x14ac:dyDescent="0.2">
      <c r="C34" s="1" t="s">
        <v>30</v>
      </c>
      <c r="D34" s="4">
        <f>D27/D30</f>
        <v>85657.109468937982</v>
      </c>
      <c r="E34" s="4">
        <f>E27/E30</f>
        <v>91017.741199708515</v>
      </c>
    </row>
    <row r="35" spans="3:9" x14ac:dyDescent="0.2">
      <c r="D35" s="1" t="s">
        <v>31</v>
      </c>
    </row>
    <row r="37" spans="3:9" x14ac:dyDescent="0.2">
      <c r="C37" t="s">
        <v>32</v>
      </c>
      <c r="D37" s="5">
        <f>D33*($H$18/D18 + $H$10/D10 + $H$13/D13 + $H$16/D16 + ($H$11+$H$12 + D24*($H$9*D14+$H$14*D9))/(D12+D9*D24*D16-D11))</f>
        <v>23263.180772672706</v>
      </c>
      <c r="E37" s="5">
        <f>E33*($H$18/E18 + $H$10/E10 + $H$13/E13 + $H$16/E16 + ($H$11+$H$12 + E24*($H$9*E14+$H$14*E9))/(E12+E9*E24*E16-E11))</f>
        <v>35735.205347786483</v>
      </c>
    </row>
    <row r="38" spans="3:9" x14ac:dyDescent="0.2">
      <c r="C38" t="s">
        <v>33</v>
      </c>
      <c r="D38" s="5">
        <f>D34*($H$18/D18+$H$10/D10 + $H$13/D13 + $H$17/D17 + (D11+D12 + D24*($H$9*D15+$H$15*D9))/(D12+D9*D24*D15-D11))</f>
        <v>99070.65500245156</v>
      </c>
      <c r="E38" s="5">
        <f>E34*($H$18/E18+$H$10/E10 + $H$13/E13 + $H$17/E17 + (E11+E12 + E24*($H$9*E15+$H$15*E9))/(E12+E9*E24*E15-E11))</f>
        <v>110453.62134324272</v>
      </c>
    </row>
    <row r="41" spans="3:9" x14ac:dyDescent="0.2">
      <c r="C41" t="s">
        <v>35</v>
      </c>
      <c r="D41" s="6">
        <f>D33/$D$22</f>
        <v>1.4815961793311807E-19</v>
      </c>
      <c r="E41" s="6">
        <f>E33/$E$22</f>
        <v>1.6029728372082871E-19</v>
      </c>
    </row>
    <row r="42" spans="3:9" x14ac:dyDescent="0.2">
      <c r="C42" t="s">
        <v>36</v>
      </c>
      <c r="D42" s="6">
        <f>D34/$D$22</f>
        <v>1.4223697665435835E-19</v>
      </c>
      <c r="E42" s="6">
        <f>E34/$E$22</f>
        <v>1.5113851506803457E-19</v>
      </c>
    </row>
    <row r="44" spans="3:9" x14ac:dyDescent="0.2">
      <c r="C44" t="s">
        <v>37</v>
      </c>
      <c r="D44" s="6">
        <f>D37/$D$22</f>
        <v>3.8629420499750503E-20</v>
      </c>
      <c r="E44" s="6">
        <f>E37/$E$22</f>
        <v>5.9339704553479228E-20</v>
      </c>
    </row>
    <row r="45" spans="3:9" x14ac:dyDescent="0.2">
      <c r="C45" t="s">
        <v>38</v>
      </c>
      <c r="D45" s="6">
        <f>D38/$D$22</f>
        <v>1.6451069304207291E-19</v>
      </c>
      <c r="E45" s="6">
        <f>E38/$E$22</f>
        <v>1.8341255335128154E-19</v>
      </c>
    </row>
    <row r="55" spans="3:8" x14ac:dyDescent="0.2">
      <c r="C55" t="s">
        <v>40</v>
      </c>
      <c r="D55">
        <v>15.9994</v>
      </c>
      <c r="E55">
        <v>15.9994</v>
      </c>
    </row>
    <row r="56" spans="3:8" x14ac:dyDescent="0.2">
      <c r="C56" t="s">
        <v>41</v>
      </c>
      <c r="D56">
        <v>1.0074000000000001</v>
      </c>
      <c r="E56">
        <v>1.0074000000000001</v>
      </c>
    </row>
    <row r="59" spans="3:8" x14ac:dyDescent="0.2">
      <c r="C59" t="s">
        <v>43</v>
      </c>
      <c r="D59">
        <f>D55/(2*D33)</f>
        <v>8.965880555703899E-5</v>
      </c>
      <c r="E59">
        <f>E55/(2*E33)</f>
        <v>8.2869865710298053E-5</v>
      </c>
      <c r="G59">
        <f>1000*D59</f>
        <v>8.9658805557038992E-2</v>
      </c>
      <c r="H59">
        <f>1000*E59</f>
        <v>8.2869865710298057E-2</v>
      </c>
    </row>
    <row r="60" spans="3:8" x14ac:dyDescent="0.2">
      <c r="C60" t="s">
        <v>42</v>
      </c>
      <c r="D60">
        <f>D56/(1*D33)</f>
        <v>1.1290708491338561E-5</v>
      </c>
      <c r="E60">
        <f>E56/(1*E33)</f>
        <v>1.0435779181288581E-5</v>
      </c>
      <c r="G60">
        <f>1000*D60</f>
        <v>1.1290708491338562E-2</v>
      </c>
      <c r="H60">
        <f>1000*E60</f>
        <v>1.0435779181288582E-2</v>
      </c>
    </row>
    <row r="63" spans="3:8" x14ac:dyDescent="0.2">
      <c r="C63" t="s">
        <v>44</v>
      </c>
      <c r="D63">
        <f>D59/D33*D37</f>
        <v>2.3376597143573207E-5</v>
      </c>
      <c r="E63">
        <f>E59/E33*E37</f>
        <v>3.0677209454152581E-5</v>
      </c>
      <c r="G63">
        <f>1000*D63</f>
        <v>2.3376597143573208E-2</v>
      </c>
      <c r="H63">
        <f>1000*E63</f>
        <v>3.0677209454152581E-2</v>
      </c>
    </row>
    <row r="64" spans="3:8" x14ac:dyDescent="0.2">
      <c r="D64">
        <f>D60/D33*D37</f>
        <v>2.9438083881190111E-6</v>
      </c>
      <c r="E64">
        <f>E60/E33*E37</f>
        <v>3.86317246948177E-6</v>
      </c>
      <c r="G64">
        <f>1000*D64</f>
        <v>2.9438083881190109E-3</v>
      </c>
      <c r="H64">
        <f>1000*E64</f>
        <v>3.8631724694817701E-3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Winkler Johannes Philipp (IFAT DCGR DSS CLI)</cp:lastModifiedBy>
  <cp:revision>4</cp:revision>
  <dcterms:created xsi:type="dcterms:W3CDTF">2020-10-28T18:14:32Z</dcterms:created>
  <dcterms:modified xsi:type="dcterms:W3CDTF">2020-10-29T06:48:28Z</dcterms:modified>
  <dc:language>en-US</dc:language>
</cp:coreProperties>
</file>