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<sst xmlns="http://schemas.openxmlformats.org/spreadsheetml/2006/main" count="59" uniqueCount="50">
  <si>
    <t xml:space="preserve">TM</t>
  </si>
  <si>
    <t xml:space="preserve">JW</t>
  </si>
  <si>
    <t xml:space="preserve">Unsicherheiten</t>
  </si>
  <si>
    <t xml:space="preserve">rho</t>
  </si>
  <si>
    <t xml:space="preserve">t</t>
  </si>
  <si>
    <t xml:space="preserve">in sec</t>
  </si>
  <si>
    <t xml:space="preserve">p_D</t>
  </si>
  <si>
    <t xml:space="preserve">in Pa</t>
  </si>
  <si>
    <t xml:space="preserve">p_L</t>
  </si>
  <si>
    <t xml:space="preserve">I</t>
  </si>
  <si>
    <t xml:space="preserve">in A</t>
  </si>
  <si>
    <t xml:space="preserve">h anode</t>
  </si>
  <si>
    <t xml:space="preserve">in m</t>
  </si>
  <si>
    <t xml:space="preserve">h kathode</t>
  </si>
  <si>
    <t xml:space="preserve">V anode</t>
  </si>
  <si>
    <t xml:space="preserve">in m³</t>
  </si>
  <si>
    <t xml:space="preserve">V kathode</t>
  </si>
  <si>
    <t xml:space="preserve">Temp</t>
  </si>
  <si>
    <t xml:space="preserve">in Kelvin</t>
  </si>
  <si>
    <t xml:space="preserve">z anode</t>
  </si>
  <si>
    <t xml:space="preserve">z kathode</t>
  </si>
  <si>
    <t xml:space="preserve">Avogadro</t>
  </si>
  <si>
    <t xml:space="preserve">R (Gas)</t>
  </si>
  <si>
    <t xml:space="preserve">g</t>
  </si>
  <si>
    <t xml:space="preserve">F oben</t>
  </si>
  <si>
    <t xml:space="preserve">Zähler</t>
  </si>
  <si>
    <t xml:space="preserve">F unten anode</t>
  </si>
  <si>
    <t xml:space="preserve">Nenner für Anode</t>
  </si>
  <si>
    <t xml:space="preserve">Tanja Maier</t>
  </si>
  <si>
    <t xml:space="preserve">Johannes Winkler</t>
  </si>
  <si>
    <t xml:space="preserve">F unten kathode</t>
  </si>
  <si>
    <t xml:space="preserve">Nenner für Kathode</t>
  </si>
  <si>
    <t xml:space="preserve">Werte</t>
  </si>
  <si>
    <t xml:space="preserve">Unsicherheit</t>
  </si>
  <si>
    <t xml:space="preserve">F Anode</t>
  </si>
  <si>
    <t xml:space="preserve">F Kathode</t>
  </si>
  <si>
    <t xml:space="preserve"> </t>
  </si>
  <si>
    <t xml:space="preserve">Delta F Anode</t>
  </si>
  <si>
    <t xml:space="preserve">Delta F Kathode</t>
  </si>
  <si>
    <t xml:space="preserve">e Anode</t>
  </si>
  <si>
    <t xml:space="preserve">e Kathode</t>
  </si>
  <si>
    <t xml:space="preserve">Delta e Anode</t>
  </si>
  <si>
    <t xml:space="preserve">Delta e Kathode</t>
  </si>
  <si>
    <t xml:space="preserve">C_ (O_2)</t>
  </si>
  <si>
    <t xml:space="preserve">C_ (H_2)</t>
  </si>
  <si>
    <t xml:space="preserve">mol sauerstoff</t>
  </si>
  <si>
    <t xml:space="preserve">mol wasserstoff</t>
  </si>
  <si>
    <t xml:space="preserve">C(O,F_Anode)</t>
  </si>
  <si>
    <t xml:space="preserve">C(H,F_Anode)</t>
  </si>
  <si>
    <t xml:space="preserve">Fehler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</si>
</sst>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8:O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23" activeCellId="0" sqref="M23"/>
    </sheetView>
  </sheetViews>
  <sheetFormatPr defaultColWidth="11.60546875" defaultRowHeight="12.75" zeroHeight="false" outlineLevelRow="0" outlineLevelCol="0"/>
  <cols>
    <col collapsed="false" customWidth="true" hidden="false" outlineLevel="0" max="5" min="4" style="0" width="12.42"/>
    <col collapsed="false" customWidth="true" hidden="false" outlineLevel="0" max="9" min="9" style="0" width="12.42"/>
  </cols>
  <sheetData>
    <row r="8" customFormat="false" ht="12.75" hidden="false" customHeight="false" outlineLevel="0" collapsed="false">
      <c r="D8" s="1" t="s">
        <v>0</v>
      </c>
      <c r="E8" s="1" t="s">
        <v>1</v>
      </c>
      <c r="H8" s="0" t="s">
        <v>2</v>
      </c>
    </row>
    <row r="9" customFormat="false" ht="12.75" hidden="false" customHeight="false" outlineLevel="0" collapsed="false">
      <c r="C9" s="1" t="s">
        <v>3</v>
      </c>
      <c r="D9" s="1" t="n">
        <v>1110</v>
      </c>
      <c r="E9" s="1" t="n">
        <v>1106</v>
      </c>
      <c r="H9" s="0" t="n">
        <v>4</v>
      </c>
    </row>
    <row r="10" customFormat="false" ht="12.75" hidden="false" customHeight="false" outlineLevel="0" collapsed="false">
      <c r="C10" s="1" t="s">
        <v>4</v>
      </c>
      <c r="D10" s="1" t="n">
        <v>600</v>
      </c>
      <c r="E10" s="1" t="n">
        <v>600</v>
      </c>
      <c r="F10" s="1" t="s">
        <v>5</v>
      </c>
      <c r="H10" s="0" t="n">
        <v>30</v>
      </c>
    </row>
    <row r="11" customFormat="false" ht="12.75" hidden="false" customHeight="false" outlineLevel="0" collapsed="false">
      <c r="C11" s="1" t="s">
        <v>6</v>
      </c>
      <c r="D11" s="1" t="n">
        <v>2500</v>
      </c>
      <c r="E11" s="1" t="n">
        <v>2500</v>
      </c>
      <c r="F11" s="1" t="s">
        <v>7</v>
      </c>
      <c r="H11" s="0" t="n">
        <v>100</v>
      </c>
    </row>
    <row r="12" customFormat="false" ht="12.75" hidden="false" customHeight="false" outlineLevel="0" collapsed="false">
      <c r="C12" s="1" t="s">
        <v>8</v>
      </c>
      <c r="D12" s="1" t="n">
        <f aca="false">1016*100</f>
        <v>101600</v>
      </c>
      <c r="E12" s="1" t="n">
        <f aca="false">1016*100</f>
        <v>101600</v>
      </c>
      <c r="F12" s="1" t="s">
        <v>7</v>
      </c>
      <c r="H12" s="0" t="n">
        <v>100</v>
      </c>
    </row>
    <row r="13" customFormat="false" ht="12.75" hidden="false" customHeight="false" outlineLevel="0" collapsed="false">
      <c r="C13" s="1" t="s">
        <v>9</v>
      </c>
      <c r="D13" s="1" t="n">
        <v>0.4</v>
      </c>
      <c r="E13" s="1" t="n">
        <v>0.3</v>
      </c>
      <c r="F13" s="1" t="s">
        <v>10</v>
      </c>
      <c r="H13" s="0" t="n">
        <f aca="false">5/1000</f>
        <v>0.005</v>
      </c>
    </row>
    <row r="14" customFormat="false" ht="12.75" hidden="false" customHeight="false" outlineLevel="0" collapsed="false">
      <c r="C14" s="1" t="s">
        <v>11</v>
      </c>
      <c r="D14" s="1" t="n">
        <v>0.14</v>
      </c>
      <c r="E14" s="1" t="n">
        <v>0.115</v>
      </c>
      <c r="F14" s="1" t="s">
        <v>12</v>
      </c>
      <c r="H14" s="0" t="n">
        <f aca="false">1/100</f>
        <v>0.01</v>
      </c>
    </row>
    <row r="15" customFormat="false" ht="12.75" hidden="false" customHeight="false" outlineLevel="0" collapsed="false">
      <c r="C15" s="1" t="s">
        <v>13</v>
      </c>
      <c r="D15" s="1" t="n">
        <v>0.24</v>
      </c>
      <c r="E15" s="1" t="n">
        <v>0.185</v>
      </c>
      <c r="F15" s="1" t="s">
        <v>12</v>
      </c>
      <c r="H15" s="0" t="n">
        <f aca="false">1/100</f>
        <v>0.01</v>
      </c>
    </row>
    <row r="16" customFormat="false" ht="12.75" hidden="false" customHeight="false" outlineLevel="0" collapsed="false">
      <c r="C16" s="1" t="s">
        <v>14</v>
      </c>
      <c r="D16" s="1" t="n">
        <f aca="false">16.4/1000000</f>
        <v>1.64E-005</v>
      </c>
      <c r="E16" s="1" t="n">
        <f aca="false">11.4/1000000</f>
        <v>1.14E-005</v>
      </c>
      <c r="F16" s="1" t="s">
        <v>15</v>
      </c>
      <c r="H16" s="0" t="n">
        <f aca="false">4/10000000</f>
        <v>4E-007</v>
      </c>
    </row>
    <row r="17" customFormat="false" ht="12.75" hidden="false" customHeight="false" outlineLevel="0" collapsed="false">
      <c r="C17" s="1" t="s">
        <v>16</v>
      </c>
      <c r="D17" s="1" t="n">
        <f aca="false">33.8/1000000</f>
        <v>3.38E-005</v>
      </c>
      <c r="E17" s="1" t="n">
        <f aca="false">24/1000000</f>
        <v>2.4E-005</v>
      </c>
      <c r="F17" s="1" t="s">
        <v>15</v>
      </c>
      <c r="H17" s="0" t="n">
        <f aca="false">4/10000000</f>
        <v>4E-007</v>
      </c>
    </row>
    <row r="18" customFormat="false" ht="12.75" hidden="false" customHeight="false" outlineLevel="0" collapsed="false">
      <c r="C18" s="1" t="s">
        <v>17</v>
      </c>
      <c r="D18" s="1" t="n">
        <f aca="false">22+273.15</f>
        <v>295.15</v>
      </c>
      <c r="E18" s="1" t="n">
        <f aca="false">22+273.15</f>
        <v>295.15</v>
      </c>
      <c r="F18" s="1" t="s">
        <v>18</v>
      </c>
      <c r="H18" s="0" t="n">
        <v>1</v>
      </c>
    </row>
    <row r="19" customFormat="false" ht="12.75" hidden="false" customHeight="false" outlineLevel="0" collapsed="false">
      <c r="C19" s="1" t="s">
        <v>19</v>
      </c>
      <c r="D19" s="1" t="n">
        <v>4</v>
      </c>
      <c r="E19" s="1" t="n">
        <v>4</v>
      </c>
    </row>
    <row r="20" customFormat="false" ht="12.75" hidden="false" customHeight="false" outlineLevel="0" collapsed="false">
      <c r="C20" s="1" t="s">
        <v>20</v>
      </c>
      <c r="D20" s="1" t="n">
        <v>2</v>
      </c>
      <c r="E20" s="1" t="n">
        <v>2</v>
      </c>
    </row>
    <row r="22" customFormat="false" ht="12.75" hidden="false" customHeight="false" outlineLevel="0" collapsed="false">
      <c r="C22" s="0" t="s">
        <v>21</v>
      </c>
      <c r="D22" s="0" t="n">
        <f aca="false">6.02214076*1E+023</f>
        <v>6.02214076E+023</v>
      </c>
      <c r="E22" s="0" t="n">
        <f aca="false">6.02214076*1E+023</f>
        <v>6.02214076E+023</v>
      </c>
    </row>
    <row r="23" customFormat="false" ht="12.75" hidden="false" customHeight="false" outlineLevel="0" collapsed="false">
      <c r="C23" s="1" t="s">
        <v>22</v>
      </c>
      <c r="D23" s="1" t="n">
        <v>8.31446261815324</v>
      </c>
      <c r="E23" s="1" t="n">
        <v>8.31446261815324</v>
      </c>
    </row>
    <row r="24" customFormat="false" ht="12.75" hidden="false" customHeight="false" outlineLevel="0" collapsed="false">
      <c r="C24" s="1" t="s">
        <v>23</v>
      </c>
      <c r="D24" s="1" t="n">
        <v>9.81</v>
      </c>
      <c r="E24" s="1" t="n">
        <v>9.81</v>
      </c>
    </row>
    <row r="25" s="2" customFormat="true" ht="12.75" hidden="false" customHeight="false" outlineLevel="0" collapsed="false"/>
    <row r="27" customFormat="false" ht="12.75" hidden="false" customHeight="false" outlineLevel="0" collapsed="false">
      <c r="C27" s="1" t="s">
        <v>24</v>
      </c>
      <c r="D27" s="1" t="n">
        <f aca="false">D13*D10*D23*D18</f>
        <v>588963.274019503</v>
      </c>
      <c r="E27" s="1" t="n">
        <f aca="false">E13*E10*E23*E18</f>
        <v>441722.455514627</v>
      </c>
      <c r="F27" s="1" t="s">
        <v>25</v>
      </c>
    </row>
    <row r="29" customFormat="false" ht="12.8" hidden="false" customHeight="false" outlineLevel="0" collapsed="false">
      <c r="C29" s="1" t="s">
        <v>26</v>
      </c>
      <c r="D29" s="1" t="n">
        <f aca="false">D19*D16*(D12+D9*D24*D14 - D11)</f>
        <v>6.6009654944</v>
      </c>
      <c r="E29" s="1" t="n">
        <f aca="false">E19*E16*(E12+E9*E24*E14 - E11)</f>
        <v>4.57585666584</v>
      </c>
      <c r="F29" s="1" t="s">
        <v>27</v>
      </c>
      <c r="K29" s="3" t="s">
        <v>28</v>
      </c>
      <c r="L29" s="3"/>
      <c r="N29" s="3" t="s">
        <v>29</v>
      </c>
      <c r="O29" s="3"/>
    </row>
    <row r="30" customFormat="false" ht="12.8" hidden="false" customHeight="false" outlineLevel="0" collapsed="false">
      <c r="C30" s="1" t="s">
        <v>30</v>
      </c>
      <c r="D30" s="1" t="n">
        <f aca="false">D20*D17*(D12+D9*D24*D15 - D11)</f>
        <v>6.8758247584</v>
      </c>
      <c r="E30" s="1" t="n">
        <f aca="false">E20*E17*(E12+E9*E24*E15 - E11)</f>
        <v>4.8531467568</v>
      </c>
      <c r="F30" s="1" t="s">
        <v>31</v>
      </c>
      <c r="K30" s="0" t="s">
        <v>32</v>
      </c>
      <c r="L30" s="0" t="s">
        <v>33</v>
      </c>
      <c r="N30" s="0" t="s">
        <v>32</v>
      </c>
      <c r="O30" s="0" t="s">
        <v>33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>
      <c r="C33" s="1" t="s">
        <v>34</v>
      </c>
      <c r="D33" s="4" t="n">
        <f aca="false">D27/D29</f>
        <v>89223.8074141057</v>
      </c>
      <c r="E33" s="4" t="n">
        <f aca="false">E27/E29</f>
        <v>96533.2806012487</v>
      </c>
      <c r="J33" s="0" t="s">
        <v>34</v>
      </c>
      <c r="K33" s="0" t="n">
        <f aca="false">ROUND(D33/1000,0)</f>
        <v>89</v>
      </c>
      <c r="L33" s="0" t="n">
        <f aca="false">ROUND(D37/1000,0)</f>
        <v>8</v>
      </c>
      <c r="N33" s="5" t="n">
        <f aca="false">ROUND(E33/1000,0)</f>
        <v>97</v>
      </c>
      <c r="O33" s="5" t="n">
        <f aca="false">ROUND(E37/1000,0)</f>
        <v>10</v>
      </c>
    </row>
    <row r="34" customFormat="false" ht="12.8" hidden="false" customHeight="false" outlineLevel="0" collapsed="false">
      <c r="C34" s="1" t="s">
        <v>35</v>
      </c>
      <c r="D34" s="6" t="n">
        <f aca="false">D27/D30</f>
        <v>85657.109468938</v>
      </c>
      <c r="E34" s="6" t="n">
        <f aca="false">E27/E30</f>
        <v>91017.7411997085</v>
      </c>
      <c r="J34" s="0" t="s">
        <v>35</v>
      </c>
      <c r="K34" s="0" t="n">
        <f aca="false">ROUND(D34/1000,0)</f>
        <v>86</v>
      </c>
      <c r="L34" s="0" t="n">
        <f aca="false">ROUND(D38/1000,0)</f>
        <v>7</v>
      </c>
      <c r="N34" s="5" t="n">
        <f aca="false">ROUND(E34/1000,0)</f>
        <v>91</v>
      </c>
      <c r="O34" s="5" t="n">
        <f aca="false">ROUND(E38/1000,0)</f>
        <v>8</v>
      </c>
    </row>
    <row r="35" customFormat="false" ht="12.8" hidden="false" customHeight="false" outlineLevel="0" collapsed="false">
      <c r="D35" s="1" t="s">
        <v>36</v>
      </c>
    </row>
    <row r="36" customFormat="false" ht="12.8" hidden="false" customHeight="false" outlineLevel="0" collapsed="false"/>
    <row r="37" customFormat="false" ht="12.8" hidden="false" customHeight="false" outlineLevel="0" collapsed="false">
      <c r="C37" s="0" t="s">
        <v>37</v>
      </c>
      <c r="D37" s="6" t="n">
        <f aca="false">D33*($H$18/D18 + $H$10/D10 + $H$13/D13 + $H$16/D16 + ($H$11+$H$12 + D24*($H$9*D14+$H$14*D9))/(D12+D9*D24*D16-D11))</f>
        <v>8338.0311412595</v>
      </c>
      <c r="E37" s="6" t="n">
        <f aca="false">E33*($H$18/E18 + $H$10/E10 + $H$13/E13 + $H$16/E16 + ($H$11+$H$12 + E24*($H$9*E14+$H$14*E9))/(E12+E9*E24*E16-E11))</f>
        <v>10454.6535846149</v>
      </c>
    </row>
    <row r="38" customFormat="false" ht="12.8" hidden="false" customHeight="false" outlineLevel="0" collapsed="false">
      <c r="C38" s="0" t="s">
        <v>38</v>
      </c>
      <c r="D38" s="6" t="n">
        <f aca="false">D34*($H$18/D18+$H$10/D10 + $H$13/D13 + $H$17/D17 + (H11+H12 + D24*($H$9*D15+$H$15*D9))/(D12+D9*D24*D15-D11))</f>
        <v>6925.53949185886</v>
      </c>
      <c r="E38" s="6" t="n">
        <f aca="false">E34*($H$18/E18+$H$10/E10 + $H$13/E13 + $H$17/E17 + (H11+H12 + E24*($H$9*E15+$H$15*E9))/(E12+E9*E24*E15-E11))</f>
        <v>8177.43821126269</v>
      </c>
    </row>
    <row r="39" customFormat="false" ht="12.8" hidden="false" customHeight="false" outlineLevel="0" collapsed="false">
      <c r="J39" s="0" t="s">
        <v>39</v>
      </c>
      <c r="K39" s="0" t="n">
        <f aca="false">ROUND(D41*10^19,1)</f>
        <v>1.5</v>
      </c>
      <c r="L39" s="0" t="n">
        <f aca="false">ROUND(D44*10^19,1)</f>
        <v>0.1</v>
      </c>
      <c r="N39" s="5" t="n">
        <f aca="false">ROUND(E41*10^19,1)</f>
        <v>1.6</v>
      </c>
      <c r="O39" s="5" t="n">
        <f aca="false">ROUND(E44*10^19,1)</f>
        <v>0.2</v>
      </c>
    </row>
    <row r="40" customFormat="false" ht="12.8" hidden="false" customHeight="false" outlineLevel="0" collapsed="false">
      <c r="J40" s="0" t="s">
        <v>40</v>
      </c>
      <c r="K40" s="0" t="n">
        <f aca="false">ROUND(D42*10^19,1)</f>
        <v>1.4</v>
      </c>
      <c r="L40" s="0" t="n">
        <f aca="false">ROUND(D45*10^19,1)</f>
        <v>0.1</v>
      </c>
      <c r="N40" s="5" t="n">
        <f aca="false">ROUND(E42*10^19,1)</f>
        <v>1.5</v>
      </c>
      <c r="O40" s="5" t="n">
        <f aca="false">ROUND(E45*10^19,1)</f>
        <v>0.1</v>
      </c>
    </row>
    <row r="41" customFormat="false" ht="12.8" hidden="false" customHeight="false" outlineLevel="0" collapsed="false">
      <c r="C41" s="0" t="s">
        <v>39</v>
      </c>
      <c r="D41" s="6" t="n">
        <f aca="false">D33/$D$22</f>
        <v>1.48159617933118E-019</v>
      </c>
      <c r="E41" s="6" t="n">
        <f aca="false">E33/$E$22</f>
        <v>1.60297283720829E-019</v>
      </c>
    </row>
    <row r="42" customFormat="false" ht="12.8" hidden="false" customHeight="false" outlineLevel="0" collapsed="false">
      <c r="C42" s="0" t="s">
        <v>40</v>
      </c>
      <c r="D42" s="6" t="n">
        <f aca="false">D34/$D$22</f>
        <v>1.42236976654358E-019</v>
      </c>
      <c r="E42" s="6" t="n">
        <f aca="false">E34/$E$22</f>
        <v>1.51138515068035E-019</v>
      </c>
    </row>
    <row r="43" customFormat="false" ht="12.8" hidden="false" customHeight="false" outlineLevel="0" collapsed="false"/>
    <row r="44" customFormat="false" ht="12.75" hidden="false" customHeight="false" outlineLevel="0" collapsed="false">
      <c r="C44" s="0" t="s">
        <v>41</v>
      </c>
      <c r="D44" s="6" t="n">
        <f aca="false">D37/$D$22</f>
        <v>1.38456264533735E-020</v>
      </c>
      <c r="E44" s="6" t="n">
        <f aca="false">E37/$E$22</f>
        <v>1.73603607110222E-020</v>
      </c>
    </row>
    <row r="45" customFormat="false" ht="12.8" hidden="false" customHeight="false" outlineLevel="0" collapsed="false">
      <c r="C45" s="0" t="s">
        <v>42</v>
      </c>
      <c r="D45" s="6" t="n">
        <f aca="false">D38/$D$22</f>
        <v>1.15001288874869E-020</v>
      </c>
      <c r="E45" s="6" t="n">
        <f aca="false">E38/$E$22</f>
        <v>1.35789556192019E-020</v>
      </c>
      <c r="J45" s="0" t="s">
        <v>43</v>
      </c>
      <c r="K45" s="0" t="n">
        <f aca="false">ROUND(G55,3)</f>
        <v>0.09</v>
      </c>
      <c r="L45" s="0" t="n">
        <f aca="false">ROUND(G59,3)</f>
        <v>0.008</v>
      </c>
      <c r="N45" s="5" t="n">
        <f aca="false">ROUND(H55,3)</f>
        <v>0.083</v>
      </c>
      <c r="O45" s="0" t="n">
        <f aca="false">ROUND(H59,3)</f>
        <v>0.009</v>
      </c>
    </row>
    <row r="46" customFormat="false" ht="12.8" hidden="false" customHeight="false" outlineLevel="0" collapsed="false">
      <c r="J46" s="0" t="s">
        <v>44</v>
      </c>
      <c r="K46" s="0" t="n">
        <f aca="false">ROUND(G56,3)</f>
        <v>0.011</v>
      </c>
      <c r="L46" s="0" t="n">
        <f aca="false">ROUND(G60,3)</f>
        <v>0.001</v>
      </c>
      <c r="N46" s="5" t="n">
        <f aca="false">ROUND(H56,3)</f>
        <v>0.01</v>
      </c>
      <c r="O46" s="0" t="n">
        <f aca="false">ROUND(H60,3)</f>
        <v>0.001</v>
      </c>
    </row>
    <row r="47" customFormat="false" ht="12.8" hidden="false" customHeight="false" outlineLevel="0" collapsed="false"/>
    <row r="51" customFormat="false" ht="12.75" hidden="false" customHeight="false" outlineLevel="0" collapsed="false">
      <c r="C51" s="0" t="s">
        <v>45</v>
      </c>
      <c r="D51" s="0" t="n">
        <v>15.9994</v>
      </c>
      <c r="E51" s="0" t="n">
        <v>15.9994</v>
      </c>
    </row>
    <row r="52" customFormat="false" ht="12.75" hidden="false" customHeight="false" outlineLevel="0" collapsed="false">
      <c r="C52" s="0" t="s">
        <v>46</v>
      </c>
      <c r="D52" s="0" t="n">
        <v>1.0074</v>
      </c>
      <c r="E52" s="0" t="n">
        <v>1.0074</v>
      </c>
    </row>
    <row r="55" customFormat="false" ht="12.75" hidden="false" customHeight="false" outlineLevel="0" collapsed="false">
      <c r="C55" s="0" t="s">
        <v>47</v>
      </c>
      <c r="D55" s="0" t="n">
        <f aca="false">D51/(2*D33)</f>
        <v>8.9658805557039E-005</v>
      </c>
      <c r="E55" s="0" t="n">
        <f aca="false">E51/(2*E33)</f>
        <v>8.28698657102981E-005</v>
      </c>
      <c r="G55" s="0" t="n">
        <f aca="false">1000*D55</f>
        <v>0.089658805557039</v>
      </c>
      <c r="H55" s="0" t="n">
        <f aca="false">1000*E55</f>
        <v>0.0828698657102981</v>
      </c>
    </row>
    <row r="56" customFormat="false" ht="12.75" hidden="false" customHeight="false" outlineLevel="0" collapsed="false">
      <c r="C56" s="0" t="s">
        <v>48</v>
      </c>
      <c r="D56" s="0" t="n">
        <f aca="false">D52/(1*D33)</f>
        <v>1.12907084913386E-005</v>
      </c>
      <c r="E56" s="0" t="n">
        <f aca="false">E52/(1*E33)</f>
        <v>1.04357791812886E-005</v>
      </c>
      <c r="G56" s="0" t="n">
        <f aca="false">1000*D56</f>
        <v>0.0112907084913386</v>
      </c>
      <c r="H56" s="0" t="n">
        <f aca="false">1000*E56</f>
        <v>0.0104357791812886</v>
      </c>
    </row>
    <row r="59" customFormat="false" ht="12.75" hidden="false" customHeight="false" outlineLevel="0" collapsed="false">
      <c r="C59" s="0" t="s">
        <v>49</v>
      </c>
      <c r="D59" s="0" t="n">
        <f aca="false">D55/D33*D37</f>
        <v>8.37868204114022E-006</v>
      </c>
      <c r="E59" s="0" t="n">
        <f aca="false">E55/E33*E37</f>
        <v>8.97489169754291E-006</v>
      </c>
      <c r="G59" s="0" t="n">
        <f aca="false">1000*D59</f>
        <v>0.00837868204114022</v>
      </c>
      <c r="H59" s="0" t="n">
        <f aca="false">1000*E59</f>
        <v>0.00897489169754291</v>
      </c>
    </row>
    <row r="60" customFormat="false" ht="12.75" hidden="false" customHeight="false" outlineLevel="0" collapsed="false">
      <c r="D60" s="0" t="n">
        <f aca="false">D56/D33*D37</f>
        <v>1.05512510322195E-006</v>
      </c>
      <c r="E60" s="0" t="n">
        <f aca="false">E56/E33*E37</f>
        <v>1.13020561972383E-006</v>
      </c>
      <c r="G60" s="0" t="n">
        <f aca="false">1000*D60</f>
        <v>0.00105512510322195</v>
      </c>
      <c r="H60" s="0" t="n">
        <f aca="false">1000*E60</f>
        <v>0.00113020561972383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K29:L29"/>
    <mergeCell ref="N29:O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2020-10-28T18:14:32Z</dcterms:created>
  <dc:creator/>
  <dc:description/>
  <dc:language>en-US</dc:language>
  <cp:lastModifiedBy/>
  <dcterms:modified xsi:type="dcterms:W3CDTF">2020-11-02T18:10:09Z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